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340" windowHeight="9990"/>
  </bookViews>
  <sheets>
    <sheet name="CALCULATOR" sheetId="2" r:id="rId1"/>
    <sheet name="WORKSHEET" sheetId="1" r:id="rId2"/>
    <sheet name="Sheet1" sheetId="3" r:id="rId3"/>
  </sheets>
  <definedNames>
    <definedName name="Downtime_Cost_Client">WORKSHEET!$I$10</definedName>
    <definedName name="Downtime_Cost_FCII">WORKSHEET!$I$12</definedName>
    <definedName name="Life_Client">WORKSHEET!$I$3</definedName>
    <definedName name="Life_FCII">WORKSHEET!$I$4</definedName>
    <definedName name="Maintenance_Cost_Client">WORKSHEET!$H$10</definedName>
    <definedName name="Maintenance_Cost_FCII">WORKSHEET!$H$12</definedName>
    <definedName name="_xlnm.Print_Area" localSheetId="0">CALCULATOR!$B$2:$M$46</definedName>
    <definedName name="_xlnm.Print_Area" localSheetId="1">WORKSHEET!$B$1:$K$37</definedName>
    <definedName name="Replacement_Cost_Client">WORKSHEET!$J$10</definedName>
    <definedName name="Replacement_Cost_FCII">WORKSHEET!$J$12</definedName>
    <definedName name="Spare_Parts_Cost_Client">WORKSHEET!$E$10</definedName>
    <definedName name="Spare_Parts_Cost_FCII">WORKSHEET!$E$12</definedName>
    <definedName name="Spare_Parts_Cost_Per_Month">WORKSHEET!$E$10</definedName>
    <definedName name="Total_Units">WORKSHEET!$K$7</definedName>
  </definedNames>
  <calcPr calcId="145621"/>
</workbook>
</file>

<file path=xl/calcChain.xml><?xml version="1.0" encoding="utf-8"?>
<calcChain xmlns="http://schemas.openxmlformats.org/spreadsheetml/2006/main">
  <c r="C3" i="1" l="1"/>
  <c r="D3" i="1"/>
  <c r="E3" i="1"/>
  <c r="H3" i="1"/>
  <c r="H4" i="1"/>
  <c r="D7" i="1"/>
  <c r="H7" i="1"/>
  <c r="K7" i="1"/>
  <c r="B10" i="1"/>
  <c r="C10" i="1"/>
  <c r="D10" i="1"/>
  <c r="E10" i="1"/>
  <c r="F10" i="1"/>
  <c r="G10" i="1"/>
  <c r="B12" i="1"/>
  <c r="C12" i="1"/>
  <c r="D12" i="1"/>
  <c r="E12" i="1"/>
  <c r="F12" i="1"/>
  <c r="G12" i="1"/>
  <c r="B16" i="1"/>
  <c r="B17" i="1"/>
  <c r="F45" i="1"/>
  <c r="D48" i="1"/>
  <c r="F48" i="1"/>
  <c r="H12" i="1" l="1"/>
  <c r="J10" i="1"/>
  <c r="H10" i="1"/>
  <c r="I12" i="1"/>
  <c r="I10" i="1"/>
  <c r="J12" i="1"/>
  <c r="F3" i="1"/>
  <c r="I4" i="1" s="1"/>
  <c r="D17" i="1" l="1"/>
  <c r="C30" i="2" s="1"/>
  <c r="F17" i="1"/>
  <c r="C32" i="2" s="1"/>
  <c r="C17" i="1"/>
  <c r="E17" i="1"/>
  <c r="C31" i="2" s="1"/>
  <c r="I3" i="1"/>
  <c r="F16" i="1" s="1"/>
  <c r="G17" i="1"/>
  <c r="C33" i="2" s="1"/>
  <c r="B32" i="2" l="1"/>
  <c r="P13" i="1"/>
  <c r="N12" i="1"/>
  <c r="E16" i="1"/>
  <c r="M12" i="1"/>
  <c r="J17" i="1"/>
  <c r="C34" i="2" s="1"/>
  <c r="Q12" i="1"/>
  <c r="P12" i="1"/>
  <c r="O12" i="1"/>
  <c r="C29" i="2"/>
  <c r="V10" i="1" s="1"/>
  <c r="V11" i="1" s="1"/>
  <c r="V12" i="1" s="1"/>
  <c r="V13" i="1" s="1"/>
  <c r="V14" i="1" s="1"/>
  <c r="C16" i="1"/>
  <c r="D16" i="1"/>
  <c r="G16" i="1"/>
  <c r="P14" i="1" l="1"/>
  <c r="B29" i="2"/>
  <c r="U10" i="1" s="1"/>
  <c r="M13" i="1"/>
  <c r="M14" i="1" s="1"/>
  <c r="B33" i="2"/>
  <c r="Q13" i="1"/>
  <c r="Q14" i="1" s="1"/>
  <c r="B30" i="2"/>
  <c r="U11" i="1" s="1"/>
  <c r="N13" i="1"/>
  <c r="N14" i="1" s="1"/>
  <c r="B31" i="2"/>
  <c r="O13" i="1"/>
  <c r="O14" i="1" s="1"/>
  <c r="O11" i="1"/>
  <c r="P11" i="1"/>
  <c r="Q11" i="1"/>
  <c r="N11" i="1"/>
  <c r="J16" i="1"/>
  <c r="M16" i="1"/>
  <c r="M11" i="1"/>
  <c r="U12" i="1" l="1"/>
  <c r="U13" i="1" s="1"/>
  <c r="U14" i="1" s="1"/>
  <c r="B34" i="2"/>
  <c r="K17" i="1"/>
  <c r="L17" i="1" s="1"/>
  <c r="D36" i="2" l="1"/>
  <c r="D37" i="2" s="1"/>
</calcChain>
</file>

<file path=xl/comments1.xml><?xml version="1.0" encoding="utf-8"?>
<comments xmlns="http://schemas.openxmlformats.org/spreadsheetml/2006/main">
  <authors>
    <author>Stan Porter</author>
    <author>remove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Estimated cycles per minute during operation.</t>
        </r>
      </text>
    </comment>
    <comment ref="B6" authorId="0">
      <text>
        <r>
          <rPr>
            <sz val="9"/>
            <color indexed="81"/>
            <rFont val="Tahoma"/>
            <family val="2"/>
          </rPr>
          <t>Describe type of machine or application.  Ex: Palletizer, conveyor, indexer, crane, winch, etc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Estimated hours per day of operation.
Ex: 8 hours per day, or 24 hours per day.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Estimated average number of days of operation per month.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Insert standard per hour </t>
        </r>
        <r>
          <rPr>
            <b/>
            <u/>
            <sz val="9"/>
            <color indexed="81"/>
            <rFont val="Tahoma"/>
            <family val="2"/>
          </rPr>
          <t>maintenance</t>
        </r>
        <r>
          <rPr>
            <b/>
            <sz val="9"/>
            <color indexed="81"/>
            <rFont val="Tahoma"/>
            <family val="2"/>
          </rPr>
          <t xml:space="preserve"> cost at this facility.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Insert standard per hour </t>
        </r>
        <r>
          <rPr>
            <b/>
            <u/>
            <sz val="9"/>
            <color indexed="81"/>
            <rFont val="Tahoma"/>
            <family val="2"/>
          </rPr>
          <t>downtime</t>
        </r>
        <r>
          <rPr>
            <b/>
            <sz val="9"/>
            <color indexed="81"/>
            <rFont val="Tahoma"/>
            <family val="2"/>
          </rPr>
          <t xml:space="preserve"> cost at this facility.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Number of identical units per application. A separate comparison would be required for a different application.</t>
        </r>
      </text>
    </comment>
    <comment ref="B13" authorId="0">
      <text>
        <r>
          <rPr>
            <sz val="9"/>
            <color indexed="81"/>
            <rFont val="Tahoma"/>
            <family val="2"/>
          </rPr>
          <t>Describe current product: Motor brake, clutch brake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Add the purchase cost of the unit currently used.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sz val="8"/>
            <color indexed="81"/>
            <rFont val="Tahoma"/>
            <family val="2"/>
          </rPr>
          <t xml:space="preserve">Enter the model number of the existing unit.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 xml:space="preserve">Insert the monthly cost for repair </t>
        </r>
        <r>
          <rPr>
            <b/>
            <u/>
            <sz val="9"/>
            <color indexed="81"/>
            <rFont val="Tahoma"/>
            <family val="2"/>
          </rPr>
          <t>parts.</t>
        </r>
        <r>
          <rPr>
            <b/>
            <sz val="9"/>
            <color indexed="81"/>
            <rFont val="Tahoma"/>
            <family val="2"/>
          </rPr>
          <t xml:space="preserve"> (Use yearly or quarterly cost divided by number of months if necessary).</t>
        </r>
      </text>
    </comment>
    <comment ref="B15" authorId="1">
      <text>
        <r>
          <rPr>
            <sz val="9"/>
            <color indexed="81"/>
            <rFont val="Tahoma"/>
            <family val="2"/>
          </rPr>
          <t>Enter the serial number of the existing unit.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Insert the estimated number of cycles before replacement is required.
If unknown the following estimates may be used:
Warner 1,000,000
Stearns/Dings 2,000,000
Nexen 5,000,000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 xml:space="preserve">Estimate the total hours per month required for maintenance. </t>
        </r>
        <r>
          <rPr>
            <b/>
            <u/>
            <sz val="8"/>
            <color indexed="81"/>
            <rFont val="Tahoma"/>
            <family val="2"/>
          </rPr>
          <t>Total of all units.</t>
        </r>
        <r>
          <rPr>
            <b/>
            <sz val="8"/>
            <color indexed="81"/>
            <rFont val="Tahoma"/>
            <family val="2"/>
          </rPr>
          <t xml:space="preserve"> 
Ex: 5 hrs per qtr=5 hrs/3 months per qtr = 1.7 hrs per month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 xml:space="preserve">Estimate the hours downtime </t>
        </r>
        <r>
          <rPr>
            <b/>
            <u/>
            <sz val="9"/>
            <color indexed="81"/>
            <rFont val="Tahoma"/>
            <family val="2"/>
          </rPr>
          <t>per month</t>
        </r>
        <r>
          <rPr>
            <b/>
            <sz val="9"/>
            <color indexed="81"/>
            <rFont val="Tahoma"/>
            <family val="2"/>
          </rPr>
          <t xml:space="preserve"> related to the units.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Ex: 10 hours per year = 10 hrs/12 months per year =  .83 hrs per month.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Insert the number of hours to install or replace the existing unit.
This will vary by size and location.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Insert the cost of the Force Control unit to compare.</t>
        </r>
      </text>
    </comment>
    <comment ref="B21" authorId="1">
      <text>
        <r>
          <rPr>
            <sz val="9"/>
            <color indexed="81"/>
            <rFont val="Tahoma"/>
            <family val="2"/>
          </rPr>
          <t>Describe current product: Motor brake, clutch brake etc.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Insert the monthly cost for repair parts. Use yearly or quarterly cost divided by number of months if necessary.
Contact Force Control for estimates.</t>
        </r>
      </text>
    </comment>
    <comment ref="B22" authorId="0">
      <text>
        <r>
          <rPr>
            <sz val="8"/>
            <color indexed="81"/>
            <rFont val="Tahoma"/>
            <family val="2"/>
          </rPr>
          <t>Enter the model number of the proposed Force Control unit.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Conservative standard cycle life table. 
Posidyne 20-30,000,000 cycles
Posistop 20-30,000,000 cycles
Posidyne X Class 15-20,000,000 cycles
MagnaShear 30,000,000 cycles
(</t>
        </r>
        <r>
          <rPr>
            <b/>
            <i/>
            <sz val="9"/>
            <color indexed="81"/>
            <rFont val="Tahoma"/>
            <family val="2"/>
          </rPr>
          <t>Environment and application will affect the actual result).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 xml:space="preserve">Normal maintenance consists of checking the fluid level occasionally and changing annually.
</t>
        </r>
        <r>
          <rPr>
            <b/>
            <i/>
            <sz val="9"/>
            <color indexed="81"/>
            <rFont val="Tahoma"/>
            <family val="2"/>
          </rPr>
          <t>Estimated maintenance would be 10 minutes per month (visual inspection) plus 1 hour annually for a fluid change. 
60 min/12 + 10 = 15 min/60 = .25 hrs per month.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81"/>
            <rFont val="Tahoma"/>
            <family val="2"/>
          </rPr>
          <t>This is only an estimate. Consult factory if you have questions.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Estimate the hours downtime per month based on 2 hours in 36 months = 2/36 months = .06 hours per month.</t>
        </r>
        <r>
          <rPr>
            <sz val="8"/>
            <color indexed="81"/>
            <rFont val="Tahoma"/>
            <family val="2"/>
          </rPr>
          <t xml:space="preserve">
This is only an estimate. Consult factory if you have questions.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 xml:space="preserve">Insert the number of hours to install or replace a unit. This will vary by location, and unit size. 
1.5 - 4 Hrs. depending on size and location.  </t>
        </r>
        <r>
          <rPr>
            <b/>
            <i/>
            <sz val="9"/>
            <color indexed="81"/>
            <rFont val="Tahoma"/>
            <family val="2"/>
          </rPr>
          <t>Overhead cranes could be more.</t>
        </r>
      </text>
    </comment>
  </commentList>
</comments>
</file>

<file path=xl/sharedStrings.xml><?xml version="1.0" encoding="utf-8"?>
<sst xmlns="http://schemas.openxmlformats.org/spreadsheetml/2006/main" count="100" uniqueCount="92">
  <si>
    <t>Existing Unit</t>
  </si>
  <si>
    <t>FCII Unit</t>
  </si>
  <si>
    <t>Cost to Purchase new</t>
  </si>
  <si>
    <t>Maintenance Cost</t>
  </si>
  <si>
    <t>Downtime Cost</t>
  </si>
  <si>
    <t>Hours to Install</t>
  </si>
  <si>
    <t>Total</t>
  </si>
  <si>
    <t>Cycles per Minute</t>
  </si>
  <si>
    <t>Hours per Day</t>
  </si>
  <si>
    <t>Est Life</t>
  </si>
  <si>
    <t>Cycles per Month</t>
  </si>
  <si>
    <t>Existing</t>
  </si>
  <si>
    <t>Existing Application</t>
  </si>
  <si>
    <t>Days per Month</t>
  </si>
  <si>
    <t>ROI Calculations</t>
  </si>
  <si>
    <t>Results</t>
  </si>
  <si>
    <t>ROI</t>
  </si>
  <si>
    <t>Replacement in Months</t>
  </si>
  <si>
    <t>Months</t>
  </si>
  <si>
    <t>Average Maintenance per month (Hours)</t>
  </si>
  <si>
    <t>Replacement Cost</t>
  </si>
  <si>
    <t>Maintenance Cost per hour</t>
  </si>
  <si>
    <t>Downtime Cost per hour</t>
  </si>
  <si>
    <t>Downtime Cost per Hour</t>
  </si>
  <si>
    <t>FORCE CONTROL ROI CALCULATOR</t>
  </si>
  <si>
    <t>CYCLES PER MINUTE (CPM)</t>
  </si>
  <si>
    <t>MAINTENANCE COST PER HOUR</t>
  </si>
  <si>
    <t>DOWNTIME COST PER HOUR</t>
  </si>
  <si>
    <t>HOURS TO INSTALL UNIT</t>
  </si>
  <si>
    <t>COST PER UNIT</t>
  </si>
  <si>
    <t>ESTIMATED LIFE (CYCLES)</t>
  </si>
  <si>
    <t xml:space="preserve"> </t>
  </si>
  <si>
    <t>TOTAL</t>
  </si>
  <si>
    <t>Downtime Maint or Replacement per month  (Hours)</t>
  </si>
  <si>
    <t>TOTAL NUMBER OF UNITS INSTALLED</t>
  </si>
  <si>
    <t>Company:</t>
  </si>
  <si>
    <t>Rep/Distributor Name:</t>
  </si>
  <si>
    <t>Total Cost</t>
  </si>
  <si>
    <t>Total Units</t>
  </si>
  <si>
    <t>HOURS DOWNTIME PER MONTH</t>
  </si>
  <si>
    <t xml:space="preserve">ESTIMATED LIFE (CYCLES) REPLACE </t>
  </si>
  <si>
    <t>HOURS TO INSTALL/REPLACE UNIT</t>
  </si>
  <si>
    <t>COST PER MONTH REPAIR PARTS</t>
  </si>
  <si>
    <t>Spare Parts Cost Per Month</t>
  </si>
  <si>
    <t>1 YEAR</t>
  </si>
  <si>
    <t>2 YEARS</t>
  </si>
  <si>
    <t>3 YEARS</t>
  </si>
  <si>
    <t>4 YEARS</t>
  </si>
  <si>
    <t>5 YEARS</t>
  </si>
  <si>
    <t>TOTAL 5 YEAR RETURN ON INVESTMENT (ALL UNITS)</t>
  </si>
  <si>
    <t>HOURS MAINTENANCE PER MONTH</t>
  </si>
  <si>
    <t>Contact Name:</t>
  </si>
  <si>
    <t>Contact Phone:</t>
  </si>
  <si>
    <t>Contact Email:</t>
  </si>
  <si>
    <t>Force Control Industries, Inc</t>
  </si>
  <si>
    <t>Phone: 513-868-0900</t>
  </si>
  <si>
    <t>Fax: 513-868-2105</t>
  </si>
  <si>
    <t>*This worksheet is intended as a guide only and not to be used to indicate any warranty or liability expressed or implied.</t>
  </si>
  <si>
    <t>Current Product</t>
  </si>
  <si>
    <t xml:space="preserve">Trust Cost To Own Comparison Calculator </t>
  </si>
  <si>
    <t>Note: Enter data in all of the Blue Colored Fields. For more information or assistance contact Force Control Industries.</t>
  </si>
  <si>
    <t>Application</t>
  </si>
  <si>
    <t>Maintenance/Downtime Cost</t>
  </si>
  <si>
    <t>HOURS PER DAY (AVERAGE)</t>
  </si>
  <si>
    <t>DAYS PER MONTH (AVERAGE)</t>
  </si>
  <si>
    <t>Product Type</t>
  </si>
  <si>
    <t xml:space="preserve">Model No. </t>
  </si>
  <si>
    <t>Model No.</t>
  </si>
  <si>
    <t>Serial No.</t>
  </si>
  <si>
    <t>Force Control Industries, Inc.</t>
  </si>
  <si>
    <t>AVERAGE RETURN ON INVESTMENT (PER YEAR PER UNIT)</t>
  </si>
  <si>
    <t>3660 Dixie Highway</t>
  </si>
  <si>
    <t xml:space="preserve">Fairfield, Ohio 45014 </t>
  </si>
  <si>
    <t>USA</t>
  </si>
  <si>
    <t>ROI@forcecontrol.com</t>
  </si>
  <si>
    <t>www.forcecontrol.com</t>
  </si>
  <si>
    <t>Year 1</t>
  </si>
  <si>
    <t>Year 2</t>
  </si>
  <si>
    <t>Year 3</t>
  </si>
  <si>
    <t>Year 4</t>
  </si>
  <si>
    <t>Year 5</t>
  </si>
  <si>
    <t>1 Year</t>
  </si>
  <si>
    <t>2 Years</t>
  </si>
  <si>
    <t>3 Years</t>
  </si>
  <si>
    <t>4 Years</t>
  </si>
  <si>
    <t>5 Years</t>
  </si>
  <si>
    <t>Total Cost to Own</t>
  </si>
  <si>
    <t>Period</t>
  </si>
  <si>
    <t>Force Control Unit Cost</t>
  </si>
  <si>
    <t>Existing Unit Cost</t>
  </si>
  <si>
    <t>Cost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</si>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</sst>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#,##0.000"/>
  </numFmts>
  <fonts count="3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u/>
      <sz val="8"/>
      <color indexed="81"/>
      <name val="Tahoma"/>
      <family val="2"/>
    </font>
    <font>
      <i/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0"/>
      <color rgb="FF002F5F"/>
      <name val="Arial"/>
      <family val="2"/>
    </font>
    <font>
      <b/>
      <sz val="16"/>
      <color rgb="FF002F5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color rgb="FF002F5F"/>
      <name val="Calibri"/>
      <family val="2"/>
      <scheme val="minor"/>
    </font>
    <font>
      <sz val="10"/>
      <color rgb="FF002F5F"/>
      <name val="Calibri"/>
      <family val="2"/>
      <scheme val="minor"/>
    </font>
    <font>
      <b/>
      <sz val="10"/>
      <color rgb="FF002F5F"/>
      <name val="Calibri"/>
      <family val="2"/>
      <scheme val="minor"/>
    </font>
    <font>
      <b/>
      <i/>
      <sz val="11"/>
      <color rgb="FFFFB612"/>
      <name val="Calibri"/>
      <family val="2"/>
      <scheme val="minor"/>
    </font>
    <font>
      <i/>
      <sz val="10"/>
      <color rgb="FF002F5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B612"/>
      <name val="Calibri"/>
      <family val="2"/>
      <scheme val="minor"/>
    </font>
    <font>
      <u/>
      <sz val="10"/>
      <color rgb="FF002F5F"/>
      <name val="Calibri"/>
      <family val="2"/>
      <scheme val="minor"/>
    </font>
    <font>
      <b/>
      <sz val="12"/>
      <color rgb="FF002F5F"/>
      <name val="Calibri"/>
      <family val="2"/>
      <scheme val="minor"/>
    </font>
    <font>
      <sz val="12"/>
      <color rgb="FF002F5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2F5F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F5F"/>
      </left>
      <right style="thin">
        <color indexed="64"/>
      </right>
      <top style="medium">
        <color rgb="FF002F5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F5F"/>
      </top>
      <bottom style="thin">
        <color indexed="64"/>
      </bottom>
      <diagonal/>
    </border>
    <border>
      <left style="thin">
        <color indexed="64"/>
      </left>
      <right style="medium">
        <color rgb="FF002F5F"/>
      </right>
      <top style="medium">
        <color rgb="FF002F5F"/>
      </top>
      <bottom style="thin">
        <color indexed="64"/>
      </bottom>
      <diagonal/>
    </border>
    <border>
      <left style="medium">
        <color rgb="FF002F5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2F5F"/>
      </right>
      <top style="thin">
        <color indexed="64"/>
      </top>
      <bottom style="thin">
        <color indexed="64"/>
      </bottom>
      <diagonal/>
    </border>
    <border>
      <left style="medium">
        <color rgb="FF002F5F"/>
      </left>
      <right style="thin">
        <color indexed="64"/>
      </right>
      <top/>
      <bottom style="medium">
        <color rgb="FF002F5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F5F"/>
      </bottom>
      <diagonal/>
    </border>
    <border>
      <left style="thin">
        <color indexed="64"/>
      </left>
      <right style="medium">
        <color rgb="FF002F5F"/>
      </right>
      <top style="thin">
        <color indexed="64"/>
      </top>
      <bottom style="medium">
        <color rgb="FF002F5F"/>
      </bottom>
      <diagonal/>
    </border>
    <border>
      <left style="medium">
        <color rgb="FF002F5F"/>
      </left>
      <right style="thin">
        <color indexed="64"/>
      </right>
      <top style="medium">
        <color rgb="FF002F5F"/>
      </top>
      <bottom/>
      <diagonal/>
    </border>
    <border>
      <left style="thin">
        <color indexed="64"/>
      </left>
      <right style="thin">
        <color indexed="64"/>
      </right>
      <top style="medium">
        <color rgb="FF002F5F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2F5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2F5F"/>
      </left>
      <right style="thin">
        <color indexed="64"/>
      </right>
      <top style="thin">
        <color indexed="64"/>
      </top>
      <bottom style="medium">
        <color rgb="FF002F5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2F5F"/>
      </left>
      <right style="thin">
        <color indexed="64"/>
      </right>
      <top style="medium">
        <color rgb="FF002F5F"/>
      </top>
      <bottom style="medium">
        <color rgb="FF002F5F"/>
      </bottom>
      <diagonal/>
    </border>
    <border>
      <left style="thin">
        <color indexed="64"/>
      </left>
      <right style="thin">
        <color indexed="64"/>
      </right>
      <top style="medium">
        <color rgb="FF002F5F"/>
      </top>
      <bottom style="medium">
        <color rgb="FF002F5F"/>
      </bottom>
      <diagonal/>
    </border>
    <border>
      <left style="thin">
        <color indexed="64"/>
      </left>
      <right style="medium">
        <color rgb="FF002F5F"/>
      </right>
      <top style="medium">
        <color rgb="FF002F5F"/>
      </top>
      <bottom style="medium">
        <color rgb="FF002F5F"/>
      </bottom>
      <diagonal/>
    </border>
    <border>
      <left style="medium">
        <color rgb="FF002F5F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2F5F"/>
      </bottom>
      <diagonal/>
    </border>
    <border>
      <left style="medium">
        <color rgb="FF002F5F"/>
      </left>
      <right/>
      <top style="medium">
        <color rgb="FF002F5F"/>
      </top>
      <bottom style="thin">
        <color indexed="64"/>
      </bottom>
      <diagonal/>
    </border>
    <border>
      <left/>
      <right style="medium">
        <color rgb="FF002F5F"/>
      </right>
      <top style="medium">
        <color rgb="FF002F5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F5F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 wrapText="1"/>
    </xf>
    <xf numFmtId="3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quotePrefix="1" applyFont="1" applyFill="1" applyBorder="1" applyAlignment="1">
      <alignment horizontal="center"/>
    </xf>
    <xf numFmtId="0" fontId="0" fillId="0" borderId="2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3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3" xfId="0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 wrapText="1"/>
    </xf>
    <xf numFmtId="0" fontId="6" fillId="0" borderId="3" xfId="0" applyFont="1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2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/>
    <xf numFmtId="0" fontId="6" fillId="0" borderId="6" xfId="0" applyFont="1" applyFill="1" applyBorder="1"/>
    <xf numFmtId="164" fontId="6" fillId="0" borderId="7" xfId="0" applyNumberFormat="1" applyFont="1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164" fontId="0" fillId="0" borderId="9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7" xfId="0" applyFont="1" applyFill="1" applyBorder="1" applyAlignment="1">
      <alignment horizontal="right"/>
    </xf>
    <xf numFmtId="165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7" xfId="0" applyBorder="1"/>
    <xf numFmtId="0" fontId="0" fillId="0" borderId="0" xfId="0" applyBorder="1"/>
    <xf numFmtId="3" fontId="13" fillId="0" borderId="0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6" fillId="0" borderId="2" xfId="0" applyFont="1" applyFill="1" applyBorder="1"/>
    <xf numFmtId="164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Fill="1" applyAlignment="1">
      <alignment horizontal="center"/>
    </xf>
    <xf numFmtId="0" fontId="23" fillId="0" borderId="0" xfId="0" applyFont="1"/>
    <xf numFmtId="0" fontId="25" fillId="0" borderId="0" xfId="0" applyFont="1"/>
    <xf numFmtId="0" fontId="26" fillId="0" borderId="0" xfId="0" applyFont="1"/>
    <xf numFmtId="3" fontId="25" fillId="0" borderId="0" xfId="0" applyNumberFormat="1" applyFont="1"/>
    <xf numFmtId="164" fontId="25" fillId="0" borderId="0" xfId="0" applyNumberFormat="1" applyFont="1"/>
    <xf numFmtId="0" fontId="27" fillId="0" borderId="0" xfId="0" applyFont="1" applyAlignment="1">
      <alignment horizontal="right"/>
    </xf>
    <xf numFmtId="0" fontId="25" fillId="0" borderId="0" xfId="0" applyFont="1" applyAlignment="1" applyProtection="1">
      <protection locked="0"/>
    </xf>
    <xf numFmtId="0" fontId="25" fillId="0" borderId="0" xfId="0" applyFont="1" applyBorder="1" applyAlignment="1"/>
    <xf numFmtId="0" fontId="30" fillId="0" borderId="12" xfId="0" applyFont="1" applyBorder="1"/>
    <xf numFmtId="0" fontId="31" fillId="0" borderId="0" xfId="0" applyFont="1"/>
    <xf numFmtId="0" fontId="30" fillId="0" borderId="0" xfId="0" applyFont="1"/>
    <xf numFmtId="3" fontId="30" fillId="0" borderId="0" xfId="0" applyNumberFormat="1" applyFont="1"/>
    <xf numFmtId="0" fontId="30" fillId="3" borderId="12" xfId="0" applyFont="1" applyFill="1" applyBorder="1" applyProtection="1">
      <protection locked="0"/>
    </xf>
    <xf numFmtId="164" fontId="30" fillId="0" borderId="12" xfId="0" applyNumberFormat="1" applyFont="1" applyBorder="1" applyAlignment="1">
      <alignment horizontal="center"/>
    </xf>
    <xf numFmtId="0" fontId="29" fillId="0" borderId="13" xfId="0" applyFont="1" applyBorder="1"/>
    <xf numFmtId="0" fontId="30" fillId="0" borderId="14" xfId="0" applyFont="1" applyBorder="1"/>
    <xf numFmtId="3" fontId="30" fillId="2" borderId="15" xfId="0" applyNumberFormat="1" applyFont="1" applyFill="1" applyBorder="1" applyProtection="1">
      <protection locked="0"/>
    </xf>
    <xf numFmtId="0" fontId="31" fillId="3" borderId="16" xfId="0" applyFont="1" applyFill="1" applyBorder="1" applyAlignment="1" applyProtection="1">
      <alignment vertical="top"/>
      <protection locked="0"/>
    </xf>
    <xf numFmtId="3" fontId="30" fillId="2" borderId="17" xfId="0" applyNumberFormat="1" applyFont="1" applyFill="1" applyBorder="1" applyProtection="1">
      <protection locked="0"/>
    </xf>
    <xf numFmtId="0" fontId="31" fillId="3" borderId="18" xfId="0" applyFont="1" applyFill="1" applyBorder="1" applyAlignment="1" applyProtection="1">
      <alignment vertical="top"/>
      <protection locked="0"/>
    </xf>
    <xf numFmtId="0" fontId="30" fillId="0" borderId="19" xfId="0" applyFont="1" applyBorder="1"/>
    <xf numFmtId="3" fontId="30" fillId="2" borderId="20" xfId="0" applyNumberFormat="1" applyFont="1" applyFill="1" applyBorder="1" applyProtection="1">
      <protection locked="0"/>
    </xf>
    <xf numFmtId="0" fontId="29" fillId="0" borderId="21" xfId="0" applyFont="1" applyBorder="1"/>
    <xf numFmtId="0" fontId="30" fillId="0" borderId="22" xfId="0" applyFont="1" applyBorder="1"/>
    <xf numFmtId="0" fontId="31" fillId="0" borderId="18" xfId="0" applyFont="1" applyBorder="1"/>
    <xf numFmtId="0" fontId="30" fillId="0" borderId="23" xfId="0" applyFont="1" applyBorder="1"/>
    <xf numFmtId="0" fontId="31" fillId="0" borderId="13" xfId="0" applyFont="1" applyFill="1" applyBorder="1"/>
    <xf numFmtId="0" fontId="33" fillId="2" borderId="16" xfId="0" applyFont="1" applyFill="1" applyBorder="1" applyAlignment="1" applyProtection="1">
      <alignment vertical="top"/>
      <protection locked="0"/>
    </xf>
    <xf numFmtId="164" fontId="30" fillId="2" borderId="17" xfId="0" applyNumberFormat="1" applyFont="1" applyFill="1" applyBorder="1" applyProtection="1">
      <protection locked="0"/>
    </xf>
    <xf numFmtId="0" fontId="30" fillId="0" borderId="24" xfId="0" applyFont="1" applyFill="1" applyBorder="1"/>
    <xf numFmtId="0" fontId="30" fillId="0" borderId="24" xfId="0" applyFont="1" applyBorder="1"/>
    <xf numFmtId="166" fontId="30" fillId="2" borderId="17" xfId="0" applyNumberFormat="1" applyFont="1" applyFill="1" applyBorder="1" applyProtection="1">
      <protection locked="0"/>
    </xf>
    <xf numFmtId="0" fontId="33" fillId="2" borderId="25" xfId="0" applyFont="1" applyFill="1" applyBorder="1" applyAlignment="1" applyProtection="1">
      <alignment vertical="top"/>
      <protection locked="0"/>
    </xf>
    <xf numFmtId="166" fontId="30" fillId="2" borderId="20" xfId="0" applyNumberFormat="1" applyFont="1" applyFill="1" applyBorder="1" applyProtection="1">
      <protection locked="0"/>
    </xf>
    <xf numFmtId="164" fontId="30" fillId="2" borderId="15" xfId="0" applyNumberFormat="1" applyFont="1" applyFill="1" applyBorder="1" applyProtection="1">
      <protection locked="0"/>
    </xf>
    <xf numFmtId="0" fontId="31" fillId="0" borderId="26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164" fontId="30" fillId="0" borderId="16" xfId="0" applyNumberFormat="1" applyFont="1" applyBorder="1" applyAlignment="1">
      <alignment horizontal="center"/>
    </xf>
    <xf numFmtId="3" fontId="30" fillId="0" borderId="17" xfId="0" applyNumberFormat="1" applyFont="1" applyBorder="1" applyAlignment="1">
      <alignment horizontal="center"/>
    </xf>
    <xf numFmtId="164" fontId="31" fillId="0" borderId="25" xfId="0" applyNumberFormat="1" applyFont="1" applyBorder="1" applyAlignment="1">
      <alignment horizontal="center"/>
    </xf>
    <xf numFmtId="164" fontId="31" fillId="0" borderId="19" xfId="0" applyNumberFormat="1" applyFont="1" applyBorder="1" applyAlignment="1">
      <alignment horizontal="center"/>
    </xf>
    <xf numFmtId="3" fontId="31" fillId="0" borderId="20" xfId="0" applyNumberFormat="1" applyFont="1" applyBorder="1" applyAlignment="1">
      <alignment horizontal="center"/>
    </xf>
    <xf numFmtId="164" fontId="35" fillId="0" borderId="0" xfId="0" applyNumberFormat="1" applyFont="1"/>
    <xf numFmtId="0" fontId="31" fillId="0" borderId="0" xfId="0" applyFont="1" applyAlignment="1">
      <alignment horizontal="right"/>
    </xf>
    <xf numFmtId="0" fontId="30" fillId="3" borderId="12" xfId="0" applyFont="1" applyFill="1" applyBorder="1" applyAlignment="1" applyProtection="1">
      <protection locked="0"/>
    </xf>
    <xf numFmtId="0" fontId="36" fillId="3" borderId="12" xfId="1" applyFont="1" applyFill="1" applyBorder="1" applyAlignment="1" applyProtection="1">
      <protection locked="0"/>
    </xf>
    <xf numFmtId="0" fontId="37" fillId="0" borderId="0" xfId="0" applyFont="1"/>
    <xf numFmtId="0" fontId="38" fillId="0" borderId="0" xfId="0" applyFont="1"/>
    <xf numFmtId="0" fontId="12" fillId="0" borderId="0" xfId="1" applyAlignment="1" applyProtection="1">
      <protection locked="0"/>
    </xf>
    <xf numFmtId="0" fontId="12" fillId="0" borderId="0" xfId="1" applyFill="1" applyBorder="1" applyAlignment="1" applyProtection="1">
      <protection locked="0"/>
    </xf>
    <xf numFmtId="0" fontId="5" fillId="0" borderId="0" xfId="0" applyFont="1"/>
    <xf numFmtId="0" fontId="23" fillId="0" borderId="0" xfId="0" applyFont="1" applyAlignment="1">
      <alignment vertical="center"/>
    </xf>
    <xf numFmtId="0" fontId="31" fillId="0" borderId="32" xfId="0" applyFont="1" applyFill="1" applyBorder="1"/>
    <xf numFmtId="3" fontId="30" fillId="2" borderId="33" xfId="0" applyNumberFormat="1" applyFont="1" applyFill="1" applyBorder="1" applyProtection="1">
      <protection locked="0"/>
    </xf>
    <xf numFmtId="0" fontId="30" fillId="0" borderId="26" xfId="0" applyFont="1" applyBorder="1"/>
    <xf numFmtId="0" fontId="30" fillId="0" borderId="34" xfId="0" applyFont="1" applyBorder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9" fontId="0" fillId="0" borderId="0" xfId="2" applyFont="1"/>
    <xf numFmtId="0" fontId="28" fillId="0" borderId="0" xfId="0" applyFont="1" applyBorder="1" applyAlignment="1">
      <alignment horizontal="center" wrapText="1"/>
    </xf>
    <xf numFmtId="164" fontId="35" fillId="0" borderId="0" xfId="0" applyNumberFormat="1" applyFont="1" applyAlignment="1">
      <alignment horizontal="left" wrapText="1"/>
    </xf>
    <xf numFmtId="0" fontId="35" fillId="0" borderId="0" xfId="0" applyFont="1" applyAlignment="1">
      <alignment horizontal="left"/>
    </xf>
    <xf numFmtId="0" fontId="24" fillId="0" borderId="0" xfId="0" applyFont="1" applyBorder="1" applyAlignment="1">
      <alignment horizontal="center"/>
    </xf>
    <xf numFmtId="0" fontId="32" fillId="0" borderId="31" xfId="0" applyFont="1" applyBorder="1" applyAlignment="1">
      <alignment horizontal="center" vertical="top" wrapText="1"/>
    </xf>
    <xf numFmtId="0" fontId="34" fillId="4" borderId="27" xfId="0" applyFont="1" applyFill="1" applyBorder="1" applyAlignment="1">
      <alignment horizontal="center"/>
    </xf>
    <xf numFmtId="0" fontId="34" fillId="4" borderId="28" xfId="0" applyFont="1" applyFill="1" applyBorder="1" applyAlignment="1">
      <alignment horizontal="center"/>
    </xf>
    <xf numFmtId="0" fontId="34" fillId="4" borderId="29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2F5F"/>
      <color rgb="FFFFB612"/>
      <color rgb="FF00B9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rgbClr val="002F5F"/>
                </a:solidFill>
              </a:rPr>
              <a:t>Overall Cost to Own</a:t>
            </a:r>
            <a:r>
              <a:rPr lang="en-US" sz="1200" baseline="0">
                <a:solidFill>
                  <a:srgbClr val="002F5F"/>
                </a:solidFill>
              </a:rPr>
              <a:t> Comparison</a:t>
            </a:r>
          </a:p>
          <a:p>
            <a:pPr>
              <a:defRPr/>
            </a:pPr>
            <a:r>
              <a:rPr lang="en-US" sz="1200" baseline="0">
                <a:solidFill>
                  <a:srgbClr val="002F5F"/>
                </a:solidFill>
              </a:rPr>
              <a:t>5 Year</a:t>
            </a:r>
            <a:endParaRPr lang="en-US" sz="1200">
              <a:solidFill>
                <a:srgbClr val="002F5F"/>
              </a:solidFill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CALCULATOR!$B$14</c:f>
              <c:strCache>
                <c:ptCount val="1"/>
                <c:pt idx="0">
                  <c:v>Model No.</c:v>
                </c:pt>
              </c:strCache>
            </c:strRef>
          </c:tx>
          <c:spPr>
            <a:ln w="25400">
              <a:solidFill>
                <a:srgbClr val="FFB612"/>
              </a:solidFill>
            </a:ln>
          </c:spPr>
          <c:marker>
            <c:symbol val="triangle"/>
            <c:size val="7"/>
            <c:spPr>
              <a:solidFill>
                <a:srgbClr val="FFB612"/>
              </a:solidFill>
              <a:ln w="9525">
                <a:solidFill>
                  <a:srgbClr val="FFB612"/>
                </a:solidFill>
              </a:ln>
            </c:spPr>
          </c:marker>
          <c:cat>
            <c:strRef>
              <c:f>WORKSHEET!$T$10:$T$14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WORKSHEET!$U$10:$U$14</c:f>
              <c:numCache>
                <c:formatCode>"$"#,##0</c:formatCode>
                <c:ptCount val="5"/>
                <c:pt idx="0">
                  <c:v>394377.60000000003</c:v>
                </c:pt>
                <c:pt idx="1">
                  <c:v>788755.20000000007</c:v>
                </c:pt>
                <c:pt idx="2">
                  <c:v>1183132.8</c:v>
                </c:pt>
                <c:pt idx="3">
                  <c:v>1577510.4000000001</c:v>
                </c:pt>
                <c:pt idx="4">
                  <c:v>1971888.0000000002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CALCULATOR!$B$22</c:f>
              <c:strCache>
                <c:ptCount val="1"/>
                <c:pt idx="0">
                  <c:v>Model No. </c:v>
                </c:pt>
              </c:strCache>
            </c:strRef>
          </c:tx>
          <c:spPr>
            <a:ln w="25400">
              <a:solidFill>
                <a:srgbClr val="002F5F"/>
              </a:solidFill>
            </a:ln>
          </c:spPr>
          <c:marker>
            <c:spPr>
              <a:solidFill>
                <a:srgbClr val="002F5F"/>
              </a:solidFill>
              <a:ln w="6350">
                <a:solidFill>
                  <a:srgbClr val="002F5F"/>
                </a:solidFill>
              </a:ln>
            </c:spPr>
          </c:marker>
          <c:cat>
            <c:strRef>
              <c:f>WORKSHEET!$T$10:$T$14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WORKSHEET!$V$10:$V$14</c:f>
              <c:numCache>
                <c:formatCode>"$"#,##0</c:formatCode>
                <c:ptCount val="5"/>
                <c:pt idx="0">
                  <c:v>126000</c:v>
                </c:pt>
                <c:pt idx="1">
                  <c:v>210000</c:v>
                </c:pt>
                <c:pt idx="2">
                  <c:v>294000</c:v>
                </c:pt>
                <c:pt idx="3">
                  <c:v>420000</c:v>
                </c:pt>
                <c:pt idx="4">
                  <c:v>504000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0320"/>
        <c:axId val="45242240"/>
      </c:lineChart>
      <c:catAx>
        <c:axId val="452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F5F"/>
                    </a:solidFill>
                  </a:defRPr>
                </a:pPr>
                <a:r>
                  <a:rPr lang="en-US">
                    <a:solidFill>
                      <a:srgbClr val="002F5F"/>
                    </a:solidFill>
                  </a:rPr>
                  <a:t>Years In Service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F5F"/>
                </a:solidFill>
              </a:defRPr>
            </a:pPr>
            <a:endParaRPr lang="en-US"/>
          </a:p>
        </c:txPr>
        <c:crossAx val="45242240"/>
        <c:crosses val="autoZero"/>
        <c:auto val="1"/>
        <c:lblAlgn val="ctr"/>
        <c:lblOffset val="100"/>
        <c:noMultiLvlLbl val="0"/>
      </c:catAx>
      <c:valAx>
        <c:axId val="45242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2F5F"/>
                    </a:solidFill>
                  </a:defRPr>
                </a:pPr>
                <a:r>
                  <a:rPr lang="en-US">
                    <a:solidFill>
                      <a:srgbClr val="002F5F"/>
                    </a:solidFill>
                  </a:rPr>
                  <a:t>Total Cost to Own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F5F"/>
                </a:solidFill>
              </a:defRPr>
            </a:pPr>
            <a:endParaRPr lang="en-US"/>
          </a:p>
        </c:txPr>
        <c:crossAx val="452403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rgbClr val="002F5F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2F5F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200">
                <a:solidFill>
                  <a:srgbClr val="002F5F"/>
                </a:solidFill>
              </a:rPr>
              <a:t>Return On Investment </a:t>
            </a:r>
          </a:p>
          <a:p>
            <a:pPr>
              <a:defRPr sz="1600"/>
            </a:pPr>
            <a:r>
              <a:rPr lang="en-US" sz="1200">
                <a:solidFill>
                  <a:srgbClr val="002F5F"/>
                </a:solidFill>
              </a:rPr>
              <a:t>5 Year</a:t>
            </a:r>
            <a:endParaRPr lang="en-US" sz="1600">
              <a:solidFill>
                <a:srgbClr val="002F5F"/>
              </a:solidFill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WORKSHEET!$L$14</c:f>
              <c:strCache>
                <c:ptCount val="1"/>
                <c:pt idx="0">
                  <c:v>ROI</c:v>
                </c:pt>
              </c:strCache>
            </c:strRef>
          </c:tx>
          <c:spPr>
            <a:ln w="25400">
              <a:solidFill>
                <a:srgbClr val="002F5F"/>
              </a:solidFill>
            </a:ln>
          </c:spPr>
          <c:marker>
            <c:symbol val="square"/>
            <c:size val="7"/>
            <c:spPr>
              <a:solidFill>
                <a:srgbClr val="002F5F"/>
              </a:solidFill>
              <a:ln w="9525">
                <a:solidFill>
                  <a:srgbClr val="002F5F"/>
                </a:solidFill>
              </a:ln>
            </c:spPr>
          </c:marker>
          <c:cat>
            <c:strRef>
              <c:f>WORKSHEET!$T$10:$T$14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WORKSHEET!$M$14:$Q$14</c:f>
              <c:numCache>
                <c:formatCode>0%</c:formatCode>
                <c:ptCount val="5"/>
                <c:pt idx="0">
                  <c:v>1.1299809523809525</c:v>
                </c:pt>
                <c:pt idx="1">
                  <c:v>1.463314285714286</c:v>
                </c:pt>
                <c:pt idx="2">
                  <c:v>1.463314285714286</c:v>
                </c:pt>
                <c:pt idx="3">
                  <c:v>1.1299809523809525</c:v>
                </c:pt>
                <c:pt idx="4">
                  <c:v>1.463314285714286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2720"/>
        <c:axId val="45269376"/>
      </c:lineChart>
      <c:catAx>
        <c:axId val="4526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F5F"/>
                    </a:solidFill>
                  </a:defRPr>
                </a:pPr>
                <a:r>
                  <a:rPr lang="en-US">
                    <a:solidFill>
                      <a:srgbClr val="002F5F"/>
                    </a:solidFill>
                  </a:rPr>
                  <a:t>Years</a:t>
                </a:r>
                <a:r>
                  <a:rPr lang="en-US" baseline="0">
                    <a:solidFill>
                      <a:srgbClr val="002F5F"/>
                    </a:solidFill>
                  </a:rPr>
                  <a:t> In Service</a:t>
                </a:r>
                <a:endParaRPr lang="en-US">
                  <a:solidFill>
                    <a:srgbClr val="002F5F"/>
                  </a:solidFill>
                </a:endParaRPr>
              </a:p>
            </c:rich>
          </c:tx>
          <c:layout>
            <c:manualLayout>
              <c:xMode val="edge"/>
              <c:yMode val="edge"/>
              <c:x val="0.46647109215514726"/>
              <c:y val="0.8039974900241128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F5F"/>
                </a:solidFill>
              </a:defRPr>
            </a:pPr>
            <a:endParaRPr lang="en-US"/>
          </a:p>
        </c:txPr>
        <c:crossAx val="45269376"/>
        <c:crosses val="autoZero"/>
        <c:auto val="1"/>
        <c:lblAlgn val="ctr"/>
        <c:lblOffset val="100"/>
        <c:noMultiLvlLbl val="0"/>
      </c:catAx>
      <c:valAx>
        <c:axId val="4526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2F5F"/>
                    </a:solidFill>
                  </a:defRPr>
                </a:pPr>
                <a:r>
                  <a:rPr lang="en-US">
                    <a:solidFill>
                      <a:srgbClr val="002F5F"/>
                    </a:solidFill>
                  </a:rPr>
                  <a:t>ROI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F5F"/>
                </a:solidFill>
              </a:defRPr>
            </a:pPr>
            <a:endParaRPr lang="en-US"/>
          </a:p>
        </c:txPr>
        <c:crossAx val="452627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rgbClr val="002F5F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2F5F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COST PER YEAR</a:t>
            </a:r>
          </a:p>
        </c:rich>
      </c:tx>
      <c:layout>
        <c:manualLayout>
          <c:xMode val="edge"/>
          <c:yMode val="edge"/>
          <c:x val="0.38496630973520107"/>
          <c:y val="4.18006430868167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6394600648892"/>
          <c:y val="0.18327974276527331"/>
          <c:w val="0.81776856332814651"/>
          <c:h val="0.48231511254019294"/>
        </c:manualLayout>
      </c:layout>
      <c:lineChart>
        <c:grouping val="standard"/>
        <c:varyColors val="0"/>
        <c:ser>
          <c:idx val="0"/>
          <c:order val="0"/>
          <c:tx>
            <c:strRef>
              <c:f>WORKSHEET!$B$10</c:f>
              <c:strCache>
                <c:ptCount val="1"/>
                <c:pt idx="0">
                  <c:v>Model No.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WORKSHEET!$C$15:$G$15</c:f>
              <c:numCache>
                <c:formatCode>General</c:formatCode>
                <c:ptCount val="5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</c:numCache>
            </c:numRef>
          </c:cat>
          <c:val>
            <c:numRef>
              <c:f>WORKSHEET!$C$16:$G$16</c:f>
              <c:numCache>
                <c:formatCode>"$"#,##0</c:formatCode>
                <c:ptCount val="5"/>
                <c:pt idx="0">
                  <c:v>394377.60000000003</c:v>
                </c:pt>
                <c:pt idx="1">
                  <c:v>394377.60000000003</c:v>
                </c:pt>
                <c:pt idx="2">
                  <c:v>394377.60000000003</c:v>
                </c:pt>
                <c:pt idx="3">
                  <c:v>394377.60000000003</c:v>
                </c:pt>
                <c:pt idx="4">
                  <c:v>394377.60000000003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WORKSHEET!$B$12</c:f>
              <c:strCache>
                <c:ptCount val="1"/>
                <c:pt idx="0">
                  <c:v>Model No.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WORKSHEET!$C$15:$G$15</c:f>
              <c:numCache>
                <c:formatCode>General</c:formatCode>
                <c:ptCount val="5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</c:numCache>
            </c:numRef>
          </c:cat>
          <c:val>
            <c:numRef>
              <c:f>WORKSHEET!$C$17:$G$17</c:f>
              <c:numCache>
                <c:formatCode>"$"#,##0</c:formatCode>
                <c:ptCount val="5"/>
                <c:pt idx="0">
                  <c:v>126000</c:v>
                </c:pt>
                <c:pt idx="1">
                  <c:v>84000</c:v>
                </c:pt>
                <c:pt idx="2">
                  <c:v>84000</c:v>
                </c:pt>
                <c:pt idx="3">
                  <c:v>126000</c:v>
                </c:pt>
                <c:pt idx="4">
                  <c:v>84000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38208"/>
        <c:axId val="52248960"/>
      </c:lineChart>
      <c:catAx>
        <c:axId val="5223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OF SERVICE</a:t>
                </a:r>
              </a:p>
            </c:rich>
          </c:tx>
          <c:layout>
            <c:manualLayout>
              <c:xMode val="edge"/>
              <c:yMode val="edge"/>
              <c:x val="0.43052439629556555"/>
              <c:y val="0.762057877813504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4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38208"/>
        <c:crosses val="autoZero"/>
        <c:crossBetween val="between"/>
      </c:valAx>
      <c:spPr>
        <a:noFill/>
        <a:ln w="381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84761956008345"/>
          <c:y val="0.91639871382636651"/>
          <c:w val="0.60592326870302937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COST TO OWN 5 YEARS
Return on Investment $15,307</a:t>
            </a:r>
          </a:p>
        </c:rich>
      </c:tx>
      <c:layout>
        <c:manualLayout>
          <c:xMode val="edge"/>
          <c:yMode val="edge"/>
          <c:x val="0.29717005893131282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5285028749895"/>
          <c:y val="0.25000078250445246"/>
          <c:w val="0.7877367562195472"/>
          <c:h val="0.60256598860047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WORKSHEET!$J$15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(WORKSHEET!$B$10,WORKSHEET!$B$12)</c:f>
              <c:strCache>
                <c:ptCount val="2"/>
                <c:pt idx="0">
                  <c:v>Model No.</c:v>
                </c:pt>
                <c:pt idx="1">
                  <c:v>Model No. </c:v>
                </c:pt>
              </c:strCache>
            </c:strRef>
          </c:cat>
          <c:val>
            <c:numRef>
              <c:f>WORKSHEET!$J$16:$J$17</c:f>
              <c:numCache>
                <c:formatCode>"$"#,##0</c:formatCode>
                <c:ptCount val="2"/>
                <c:pt idx="0">
                  <c:v>1971888.0000000002</c:v>
                </c:pt>
                <c:pt idx="1">
                  <c:v>504000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83264"/>
        <c:axId val="52284800"/>
      </c:barChart>
      <c:catAx>
        <c:axId val="5228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8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83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OVERALL COST TO OWN
5 YEARS</a:t>
            </a:r>
          </a:p>
        </c:rich>
      </c:tx>
      <c:layout>
        <c:manualLayout>
          <c:xMode val="edge"/>
          <c:yMode val="edge"/>
          <c:x val="0.35760171306209848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1541755888651"/>
          <c:y val="0.23548424187916123"/>
          <c:w val="0.78586723768736622"/>
          <c:h val="0.47742010682350494"/>
        </c:manualLayout>
      </c:layout>
      <c:lineChart>
        <c:grouping val="standard"/>
        <c:varyColors val="0"/>
        <c:ser>
          <c:idx val="0"/>
          <c:order val="0"/>
          <c:tx>
            <c:strRef>
              <c:f>WORKSHEET!$B$16</c:f>
              <c:strCache>
                <c:ptCount val="1"/>
                <c:pt idx="0">
                  <c:v>Model No.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WORKSHEET!$M$10:$Q$10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WORKSHEET!$M$11:$Q$11</c:f>
              <c:numCache>
                <c:formatCode>"$"#,##0</c:formatCode>
                <c:ptCount val="5"/>
                <c:pt idx="0">
                  <c:v>394377.60000000003</c:v>
                </c:pt>
                <c:pt idx="1">
                  <c:v>788755.20000000007</c:v>
                </c:pt>
                <c:pt idx="2">
                  <c:v>1183132.8</c:v>
                </c:pt>
                <c:pt idx="3">
                  <c:v>1577510.4000000001</c:v>
                </c:pt>
                <c:pt idx="4">
                  <c:v>1971888.0000000002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WORKSHEET!$B$17</c:f>
              <c:strCache>
                <c:ptCount val="1"/>
                <c:pt idx="0">
                  <c:v>Model No.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WORKSHEET!$M$10:$Q$10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WORKSHEET!$M$12:$Q$12</c:f>
              <c:numCache>
                <c:formatCode>"$"#,##0</c:formatCode>
                <c:ptCount val="5"/>
                <c:pt idx="0">
                  <c:v>126000</c:v>
                </c:pt>
                <c:pt idx="1">
                  <c:v>210000</c:v>
                </c:pt>
                <c:pt idx="2">
                  <c:v>294000</c:v>
                </c:pt>
                <c:pt idx="3">
                  <c:v>420000</c:v>
                </c:pt>
                <c:pt idx="4">
                  <c:v>504000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09376"/>
        <c:axId val="52328320"/>
      </c:lineChart>
      <c:catAx>
        <c:axId val="5230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IN SERVICE</a:t>
                </a:r>
              </a:p>
            </c:rich>
          </c:tx>
          <c:layout>
            <c:manualLayout>
              <c:xMode val="edge"/>
              <c:yMode val="edge"/>
              <c:x val="0.45824411134903642"/>
              <c:y val="0.800001354669375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2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2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COST TO OWN</a:t>
                </a:r>
              </a:p>
            </c:rich>
          </c:tx>
          <c:layout>
            <c:manualLayout>
              <c:xMode val="edge"/>
              <c:yMode val="edge"/>
              <c:x val="3.4261241970021415E-2"/>
              <c:y val="0.28064549995766658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09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905781584582443"/>
          <c:y val="0.90645296757260174"/>
          <c:w val="0.5139186295503213"/>
          <c:h val="7.096774193548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13</xdr:col>
      <xdr:colOff>0</xdr:colOff>
      <xdr:row>19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13</xdr:col>
      <xdr:colOff>0</xdr:colOff>
      <xdr:row>34</xdr:row>
      <xdr:rowOff>198882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381000</xdr:colOff>
      <xdr:row>37</xdr:row>
      <xdr:rowOff>37159</xdr:rowOff>
    </xdr:from>
    <xdr:to>
      <xdr:col>12</xdr:col>
      <xdr:colOff>338982</xdr:colOff>
      <xdr:row>42</xdr:row>
      <xdr:rowOff>190500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8714434"/>
          <a:ext cx="1786782" cy="1153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1</xdr:row>
      <xdr:rowOff>114300</xdr:rowOff>
    </xdr:from>
    <xdr:to>
      <xdr:col>10</xdr:col>
      <xdr:colOff>742950</xdr:colOff>
      <xdr:row>4</xdr:row>
      <xdr:rowOff>38100</xdr:rowOff>
    </xdr:to>
    <xdr:pic>
      <xdr:nvPicPr>
        <xdr:cNvPr id="11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42900"/>
          <a:ext cx="119062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</xdr:colOff>
      <xdr:row>17</xdr:row>
      <xdr:rowOff>95250</xdr:rowOff>
    </xdr:from>
    <xdr:to>
      <xdr:col>5</xdr:col>
      <xdr:colOff>123825</xdr:colOff>
      <xdr:row>35</xdr:row>
      <xdr:rowOff>142875</xdr:rowOff>
    </xdr:to>
    <xdr:graphicFrame macro="">
      <xdr:nvGraphicFramePr>
        <xdr:cNvPr id="1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247650</xdr:colOff>
      <xdr:row>17</xdr:row>
      <xdr:rowOff>104775</xdr:rowOff>
    </xdr:from>
    <xdr:to>
      <xdr:col>9</xdr:col>
      <xdr:colOff>400050</xdr:colOff>
      <xdr:row>36</xdr:row>
      <xdr:rowOff>0</xdr:rowOff>
    </xdr:to>
    <xdr:graphicFrame macro="">
      <xdr:nvGraphicFramePr>
        <xdr:cNvPr id="11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523875</xdr:colOff>
      <xdr:row>17</xdr:row>
      <xdr:rowOff>152400</xdr:rowOff>
    </xdr:from>
    <xdr:to>
      <xdr:col>15</xdr:col>
      <xdr:colOff>485775</xdr:colOff>
      <xdr:row>36</xdr:row>
      <xdr:rowOff>28575</xdr:rowOff>
    </xdr:to>
    <xdr:graphicFrame macro="">
      <xdr:nvGraphicFramePr>
        <xdr:cNvPr id="113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0.77681</cdr:x>
      <cdr:y>0.0349</cdr:y>
    </cdr:from>
    <cdr:to>
      <cdr:x>0.96543</cdr:x>
      <cdr:y>0.17598</cdr:y>
    </cdr:to>
    <cdr:pic>
      <cdr:nvPicPr>
        <cdr:cNvPr id="3073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58796" y="106893"/>
          <a:ext cx="790480" cy="419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0.77292</cdr:x>
      <cdr:y>0.01597</cdr:y>
    </cdr:from>
    <cdr:to>
      <cdr:x>0.96822</cdr:x>
      <cdr:y>0.15658</cdr:y>
    </cdr:to>
    <cdr:pic>
      <cdr:nvPicPr>
        <cdr:cNvPr id="2049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132066" y="50800"/>
          <a:ext cx="790575" cy="419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rcecontrol.com/" TargetMode="External"/><Relationship Id="rId1" Type="http://schemas.openxmlformats.org/officeDocument/2006/relationships/hyperlink" Target="mailto:ROI@forcecontro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showGridLines="0" tabSelected="1" zoomScale="85" zoomScaleNormal="85" workbookViewId="0">
      <selection activeCell="T27" sqref="T27"/>
    </sheetView>
  </sheetViews>
  <sheetFormatPr defaultRowHeight="12.75" x14ac:dyDescent="0.2"/>
  <cols>
    <col min="1" max="1" width="2.7109375" customWidth="1"/>
    <col min="2" max="2" width="28" customWidth="1"/>
    <col min="3" max="3" width="34.140625" customWidth="1"/>
    <col min="4" max="4" width="13.28515625" style="7" customWidth="1"/>
    <col min="5" max="5" width="12.85546875" customWidth="1"/>
    <col min="25" max="25" width="7.42578125" bestFit="1" customWidth="1"/>
    <col min="26" max="27" width="10.140625" bestFit="1" customWidth="1"/>
  </cols>
  <sheetData>
    <row r="1" spans="2:15" ht="6" customHeight="1" x14ac:dyDescent="0.2">
      <c r="L1" s="85"/>
      <c r="M1" s="85"/>
      <c r="N1" s="85"/>
      <c r="O1" s="85"/>
    </row>
    <row r="2" spans="2:15" ht="21" x14ac:dyDescent="0.35">
      <c r="B2" s="147" t="s">
        <v>59</v>
      </c>
      <c r="C2" s="147"/>
      <c r="D2" s="147"/>
      <c r="E2" s="85"/>
      <c r="F2" s="85"/>
      <c r="G2" s="85"/>
      <c r="H2" s="85"/>
      <c r="I2" s="85"/>
      <c r="L2" s="85"/>
      <c r="M2" s="85"/>
      <c r="N2" s="85"/>
      <c r="O2" s="85"/>
    </row>
    <row r="3" spans="2:15" ht="6.75" customHeight="1" x14ac:dyDescent="0.2">
      <c r="L3" s="85"/>
      <c r="M3" s="85"/>
      <c r="N3" s="85"/>
      <c r="O3" s="85"/>
    </row>
    <row r="4" spans="2:15" s="83" customFormat="1" ht="37.5" customHeight="1" thickBot="1" x14ac:dyDescent="0.25">
      <c r="B4" s="148" t="s">
        <v>60</v>
      </c>
      <c r="C4" s="148"/>
      <c r="D4" s="148"/>
      <c r="L4" s="136"/>
      <c r="M4" s="136"/>
      <c r="N4" s="136"/>
      <c r="O4" s="136"/>
    </row>
    <row r="5" spans="2:15" ht="15.75" customHeight="1" x14ac:dyDescent="0.2">
      <c r="B5" s="99" t="s">
        <v>61</v>
      </c>
      <c r="C5" s="100" t="s">
        <v>25</v>
      </c>
      <c r="D5" s="101">
        <v>20</v>
      </c>
      <c r="E5" s="86"/>
      <c r="F5" s="86"/>
      <c r="G5" s="86"/>
      <c r="H5" s="86"/>
      <c r="I5" s="86"/>
      <c r="J5" s="86"/>
      <c r="K5" s="86"/>
      <c r="L5" s="85"/>
      <c r="M5" s="85"/>
      <c r="N5" s="85"/>
      <c r="O5" s="85"/>
    </row>
    <row r="6" spans="2:15" ht="15.75" customHeight="1" x14ac:dyDescent="0.2">
      <c r="B6" s="102"/>
      <c r="C6" s="93" t="s">
        <v>63</v>
      </c>
      <c r="D6" s="103">
        <v>24</v>
      </c>
      <c r="E6" s="86"/>
      <c r="F6" s="86"/>
      <c r="G6" s="86"/>
      <c r="H6" s="86"/>
      <c r="I6" s="86"/>
      <c r="J6" s="86"/>
      <c r="K6" s="86"/>
      <c r="L6" s="85"/>
      <c r="M6" s="85"/>
      <c r="N6" s="85"/>
      <c r="O6" s="85"/>
    </row>
    <row r="7" spans="2:15" ht="15.75" customHeight="1" thickBot="1" x14ac:dyDescent="0.25">
      <c r="B7" s="104"/>
      <c r="C7" s="105" t="s">
        <v>64</v>
      </c>
      <c r="D7" s="106">
        <v>28</v>
      </c>
      <c r="E7" s="86"/>
      <c r="F7" s="86"/>
      <c r="G7" s="86"/>
      <c r="H7" s="86"/>
      <c r="I7" s="86"/>
      <c r="J7" s="86"/>
      <c r="K7" s="86"/>
      <c r="L7" s="85"/>
      <c r="M7" s="85"/>
      <c r="N7" s="85"/>
      <c r="O7" s="85"/>
    </row>
    <row r="8" spans="2:15" ht="15.75" customHeight="1" thickBot="1" x14ac:dyDescent="0.25">
      <c r="B8" s="94"/>
      <c r="C8" s="95"/>
      <c r="D8" s="96"/>
      <c r="E8" s="86"/>
      <c r="F8" s="86"/>
      <c r="G8" s="86"/>
      <c r="H8" s="86"/>
      <c r="I8" s="86"/>
      <c r="J8" s="86"/>
      <c r="K8" s="86"/>
      <c r="L8" s="85"/>
      <c r="M8" s="85"/>
      <c r="N8" s="85"/>
      <c r="O8" s="85"/>
    </row>
    <row r="9" spans="2:15" ht="15.75" customHeight="1" x14ac:dyDescent="0.2">
      <c r="B9" s="107" t="s">
        <v>62</v>
      </c>
      <c r="C9" s="100" t="s">
        <v>26</v>
      </c>
      <c r="D9" s="101">
        <v>200</v>
      </c>
      <c r="E9" s="86"/>
      <c r="F9" s="86"/>
      <c r="G9" s="86"/>
      <c r="H9" s="86"/>
      <c r="I9" s="86"/>
      <c r="J9" s="86"/>
      <c r="K9" s="86"/>
      <c r="L9" s="85"/>
      <c r="M9" s="85"/>
      <c r="N9" s="85"/>
      <c r="O9" s="85"/>
    </row>
    <row r="10" spans="2:15" ht="15.75" customHeight="1" thickBot="1" x14ac:dyDescent="0.25">
      <c r="B10" s="109"/>
      <c r="C10" s="105" t="s">
        <v>27</v>
      </c>
      <c r="D10" s="106">
        <v>1200</v>
      </c>
      <c r="E10" s="86"/>
      <c r="F10" s="86"/>
      <c r="G10" s="86"/>
      <c r="H10" s="86"/>
      <c r="I10" s="86"/>
      <c r="J10" s="86"/>
      <c r="K10" s="86"/>
      <c r="L10" s="85"/>
      <c r="M10" s="85"/>
      <c r="N10" s="85"/>
      <c r="O10" s="85"/>
    </row>
    <row r="11" spans="2:15" ht="15.75" customHeight="1" thickBot="1" x14ac:dyDescent="0.25">
      <c r="B11" s="94"/>
      <c r="C11" s="95"/>
      <c r="D11" s="96"/>
      <c r="E11" s="86"/>
      <c r="F11" s="86"/>
      <c r="G11" s="86"/>
      <c r="H11" s="86"/>
      <c r="I11" s="86"/>
      <c r="J11" s="86"/>
      <c r="K11" s="86"/>
      <c r="L11" s="85"/>
      <c r="M11" s="85"/>
      <c r="N11" s="85"/>
      <c r="O11" s="85"/>
    </row>
    <row r="12" spans="2:15" ht="15.75" customHeight="1" x14ac:dyDescent="0.2">
      <c r="B12" s="137" t="s">
        <v>58</v>
      </c>
      <c r="C12" s="100" t="s">
        <v>34</v>
      </c>
      <c r="D12" s="138">
        <v>20</v>
      </c>
      <c r="E12" s="86"/>
      <c r="F12" s="86"/>
      <c r="G12" s="86"/>
      <c r="H12" s="86"/>
      <c r="I12" s="86"/>
      <c r="J12" s="86"/>
      <c r="K12" s="86"/>
      <c r="L12" s="85"/>
      <c r="M12" s="85"/>
      <c r="N12" s="85"/>
      <c r="O12" s="85"/>
    </row>
    <row r="13" spans="2:15" ht="15.75" customHeight="1" x14ac:dyDescent="0.2">
      <c r="B13" s="112" t="s">
        <v>65</v>
      </c>
      <c r="C13" s="140" t="s">
        <v>29</v>
      </c>
      <c r="D13" s="113">
        <v>500</v>
      </c>
      <c r="E13" s="86"/>
      <c r="F13" s="86"/>
      <c r="G13" s="86"/>
      <c r="H13" s="86"/>
      <c r="I13" s="86"/>
      <c r="J13" s="86"/>
      <c r="K13" s="86"/>
      <c r="L13" s="85"/>
      <c r="M13" s="85"/>
      <c r="N13" s="85"/>
      <c r="O13" s="85"/>
    </row>
    <row r="14" spans="2:15" ht="15.75" customHeight="1" x14ac:dyDescent="0.2">
      <c r="B14" s="112" t="s">
        <v>67</v>
      </c>
      <c r="C14" s="139" t="s">
        <v>42</v>
      </c>
      <c r="D14" s="113">
        <v>25</v>
      </c>
      <c r="E14" s="86"/>
      <c r="F14" s="86"/>
      <c r="G14" s="86"/>
      <c r="H14" s="86"/>
      <c r="I14" s="86"/>
      <c r="J14" s="86"/>
      <c r="K14" s="86"/>
      <c r="L14" s="85"/>
      <c r="M14" s="85"/>
      <c r="N14" s="85"/>
      <c r="O14" s="85"/>
    </row>
    <row r="15" spans="2:15" ht="15.75" customHeight="1" x14ac:dyDescent="0.2">
      <c r="B15" s="112" t="s">
        <v>68</v>
      </c>
      <c r="C15" s="140" t="s">
        <v>40</v>
      </c>
      <c r="D15" s="103">
        <v>2000000</v>
      </c>
      <c r="E15" s="86"/>
      <c r="F15" s="86"/>
      <c r="G15" s="86"/>
      <c r="H15" s="86"/>
      <c r="I15" s="86"/>
      <c r="J15" s="86"/>
      <c r="K15" s="86"/>
      <c r="L15" s="85"/>
      <c r="M15" s="85"/>
      <c r="N15" s="85"/>
      <c r="O15" s="85"/>
    </row>
    <row r="16" spans="2:15" ht="15.75" customHeight="1" x14ac:dyDescent="0.2">
      <c r="B16" s="112"/>
      <c r="C16" s="139" t="s">
        <v>50</v>
      </c>
      <c r="D16" s="116">
        <v>1.7</v>
      </c>
      <c r="E16" s="86"/>
      <c r="F16" s="86"/>
      <c r="G16" s="86"/>
      <c r="H16" s="86"/>
      <c r="I16" s="86"/>
      <c r="J16" s="86"/>
      <c r="K16" s="86"/>
      <c r="L16" s="85"/>
      <c r="M16" s="85"/>
      <c r="N16" s="85"/>
      <c r="O16" s="85"/>
    </row>
    <row r="17" spans="1:15" ht="15.75" customHeight="1" x14ac:dyDescent="0.2">
      <c r="B17" s="112"/>
      <c r="C17" s="140" t="s">
        <v>39</v>
      </c>
      <c r="D17" s="116">
        <v>0.83</v>
      </c>
      <c r="E17" s="86"/>
      <c r="F17" s="86"/>
      <c r="G17" s="86"/>
      <c r="H17" s="86"/>
      <c r="I17" s="86"/>
      <c r="J17" s="86"/>
      <c r="K17" s="86"/>
      <c r="L17" s="85"/>
      <c r="M17" s="85"/>
      <c r="N17" s="85"/>
      <c r="O17" s="85"/>
    </row>
    <row r="18" spans="1:15" ht="15.75" customHeight="1" thickBot="1" x14ac:dyDescent="0.25">
      <c r="B18" s="117"/>
      <c r="C18" s="110" t="s">
        <v>41</v>
      </c>
      <c r="D18" s="118">
        <v>1</v>
      </c>
      <c r="E18" s="86"/>
      <c r="F18" s="86"/>
      <c r="G18" s="86"/>
      <c r="H18" s="86"/>
      <c r="I18" s="86"/>
      <c r="J18" s="86"/>
      <c r="K18" s="86"/>
      <c r="L18" s="85"/>
      <c r="M18" s="85"/>
      <c r="N18" s="85"/>
      <c r="O18" s="85"/>
    </row>
    <row r="19" spans="1:15" ht="15.75" customHeight="1" thickBot="1" x14ac:dyDescent="0.25">
      <c r="B19" s="94"/>
      <c r="C19" s="95"/>
      <c r="D19" s="96"/>
      <c r="E19" s="86"/>
      <c r="F19" s="86"/>
      <c r="G19" s="86"/>
      <c r="H19" s="86"/>
      <c r="I19" s="86"/>
      <c r="J19" s="86"/>
      <c r="K19" s="86"/>
    </row>
    <row r="20" spans="1:15" ht="15.75" customHeight="1" x14ac:dyDescent="0.2">
      <c r="B20" s="111" t="s">
        <v>69</v>
      </c>
      <c r="C20" s="108" t="s">
        <v>29</v>
      </c>
      <c r="D20" s="119">
        <v>1500</v>
      </c>
      <c r="E20" s="86"/>
      <c r="F20" s="86"/>
      <c r="G20" s="86"/>
      <c r="H20" s="86"/>
      <c r="I20" s="86"/>
      <c r="J20" s="86"/>
      <c r="K20" s="86"/>
    </row>
    <row r="21" spans="1:15" ht="15.75" customHeight="1" x14ac:dyDescent="0.2">
      <c r="B21" s="112" t="s">
        <v>65</v>
      </c>
      <c r="C21" s="114" t="s">
        <v>42</v>
      </c>
      <c r="D21" s="113">
        <v>0</v>
      </c>
      <c r="E21" s="86"/>
      <c r="F21" s="86"/>
      <c r="G21" s="86"/>
      <c r="H21" s="86"/>
      <c r="I21" s="86"/>
      <c r="J21" s="86"/>
      <c r="K21" s="86"/>
    </row>
    <row r="22" spans="1:15" ht="15.75" customHeight="1" x14ac:dyDescent="0.2">
      <c r="B22" s="112" t="s">
        <v>66</v>
      </c>
      <c r="C22" s="115" t="s">
        <v>30</v>
      </c>
      <c r="D22" s="103">
        <v>30000000</v>
      </c>
      <c r="E22" s="86"/>
      <c r="F22" s="86"/>
      <c r="G22" s="86"/>
      <c r="H22" s="86"/>
      <c r="I22" s="86"/>
      <c r="J22" s="86"/>
      <c r="K22" s="86"/>
    </row>
    <row r="23" spans="1:15" ht="15.75" customHeight="1" x14ac:dyDescent="0.2">
      <c r="B23" s="112"/>
      <c r="C23" s="115" t="s">
        <v>50</v>
      </c>
      <c r="D23" s="116">
        <v>0.25</v>
      </c>
      <c r="E23" s="86"/>
      <c r="F23" s="86"/>
      <c r="G23" s="86"/>
      <c r="H23" s="86"/>
      <c r="I23" s="86"/>
      <c r="J23" s="86"/>
      <c r="K23" s="86"/>
    </row>
    <row r="24" spans="1:15" ht="15.75" customHeight="1" x14ac:dyDescent="0.2">
      <c r="B24" s="112"/>
      <c r="C24" s="115" t="s">
        <v>39</v>
      </c>
      <c r="D24" s="116">
        <v>0.25</v>
      </c>
      <c r="E24" s="86"/>
      <c r="F24" s="86"/>
      <c r="G24" s="86"/>
      <c r="H24" s="86"/>
      <c r="I24" s="86"/>
      <c r="J24" s="86"/>
      <c r="K24" s="86"/>
    </row>
    <row r="25" spans="1:15" ht="15.75" customHeight="1" thickBot="1" x14ac:dyDescent="0.25">
      <c r="B25" s="117"/>
      <c r="C25" s="110" t="s">
        <v>28</v>
      </c>
      <c r="D25" s="118">
        <v>3</v>
      </c>
      <c r="E25" s="86"/>
      <c r="F25" s="86"/>
      <c r="G25" s="86"/>
      <c r="H25" s="86"/>
      <c r="I25" s="86"/>
      <c r="J25" s="86"/>
      <c r="K25" s="86"/>
    </row>
    <row r="26" spans="1:15" ht="15.75" customHeight="1" thickBot="1" x14ac:dyDescent="0.25">
      <c r="B26" s="95"/>
      <c r="C26" s="95"/>
      <c r="D26" s="96"/>
      <c r="E26" s="86"/>
      <c r="F26" s="86"/>
      <c r="G26" s="86"/>
      <c r="H26" s="86"/>
      <c r="I26" s="86"/>
      <c r="J26" s="86"/>
      <c r="K26" s="86"/>
    </row>
    <row r="27" spans="1:15" ht="15.75" customHeight="1" thickBot="1" x14ac:dyDescent="0.25">
      <c r="B27" s="149" t="s">
        <v>86</v>
      </c>
      <c r="C27" s="150"/>
      <c r="D27" s="151"/>
      <c r="E27" s="86"/>
      <c r="F27" s="86"/>
      <c r="G27" s="86"/>
      <c r="H27" s="86"/>
      <c r="I27" s="86"/>
      <c r="J27" s="86"/>
      <c r="K27" s="86"/>
    </row>
    <row r="28" spans="1:15" ht="15.75" customHeight="1" x14ac:dyDescent="0.2">
      <c r="B28" s="121" t="s">
        <v>89</v>
      </c>
      <c r="C28" s="120" t="s">
        <v>88</v>
      </c>
      <c r="D28" s="121" t="s">
        <v>87</v>
      </c>
      <c r="E28" s="86"/>
      <c r="F28" s="86"/>
      <c r="G28" s="86"/>
      <c r="H28" s="86"/>
      <c r="I28" s="86"/>
      <c r="J28" s="86"/>
      <c r="K28" s="86"/>
    </row>
    <row r="29" spans="1:15" ht="15.75" customHeight="1" x14ac:dyDescent="0.2">
      <c r="B29" s="122">
        <f>WORKSHEET!C16</f>
        <v>394377.60000000003</v>
      </c>
      <c r="C29" s="98">
        <f>WORKSHEET!C17</f>
        <v>126000</v>
      </c>
      <c r="D29" s="123" t="s">
        <v>76</v>
      </c>
      <c r="E29" s="87"/>
      <c r="F29" s="86"/>
      <c r="G29" s="86"/>
      <c r="H29" s="86"/>
      <c r="I29" s="86"/>
      <c r="J29" s="86"/>
      <c r="K29" s="86"/>
    </row>
    <row r="30" spans="1:15" ht="15.75" customHeight="1" x14ac:dyDescent="0.2">
      <c r="A30" t="s">
        <v>31</v>
      </c>
      <c r="B30" s="122">
        <f>WORKSHEET!D16</f>
        <v>394377.60000000003</v>
      </c>
      <c r="C30" s="98">
        <f>WORKSHEET!D17</f>
        <v>84000</v>
      </c>
      <c r="D30" s="123" t="s">
        <v>77</v>
      </c>
      <c r="E30" s="86"/>
      <c r="F30" s="86"/>
      <c r="G30" s="86"/>
      <c r="H30" s="86"/>
      <c r="I30" s="86"/>
      <c r="J30" s="86"/>
      <c r="K30" s="86"/>
    </row>
    <row r="31" spans="1:15" ht="15.75" customHeight="1" x14ac:dyDescent="0.2">
      <c r="B31" s="122">
        <f>WORKSHEET!E16</f>
        <v>394377.60000000003</v>
      </c>
      <c r="C31" s="98">
        <f>WORKSHEET!E17</f>
        <v>84000</v>
      </c>
      <c r="D31" s="123" t="s">
        <v>78</v>
      </c>
      <c r="E31" s="86"/>
      <c r="F31" s="86"/>
      <c r="G31" s="86"/>
      <c r="H31" s="86"/>
      <c r="I31" s="86"/>
      <c r="J31" s="86"/>
      <c r="K31" s="86"/>
    </row>
    <row r="32" spans="1:15" ht="15.75" customHeight="1" x14ac:dyDescent="0.2">
      <c r="B32" s="122">
        <f>WORKSHEET!F16</f>
        <v>394377.60000000003</v>
      </c>
      <c r="C32" s="98">
        <f>WORKSHEET!F17</f>
        <v>126000</v>
      </c>
      <c r="D32" s="123" t="s">
        <v>79</v>
      </c>
      <c r="E32" s="86"/>
      <c r="F32" s="86"/>
      <c r="G32" s="86"/>
      <c r="H32" s="86"/>
      <c r="I32" s="86"/>
      <c r="J32" s="86"/>
      <c r="K32" s="86"/>
    </row>
    <row r="33" spans="2:26" ht="15.75" customHeight="1" x14ac:dyDescent="0.2">
      <c r="B33" s="122">
        <f>WORKSHEET!G16</f>
        <v>394377.60000000003</v>
      </c>
      <c r="C33" s="98">
        <f>WORKSHEET!G17</f>
        <v>84000</v>
      </c>
      <c r="D33" s="123" t="s">
        <v>80</v>
      </c>
      <c r="E33" s="86"/>
      <c r="F33" s="86"/>
      <c r="G33" s="86"/>
      <c r="H33" s="86"/>
      <c r="I33" s="86"/>
      <c r="J33" s="86"/>
      <c r="K33" s="86"/>
    </row>
    <row r="34" spans="2:26" ht="15.75" customHeight="1" thickBot="1" x14ac:dyDescent="0.25">
      <c r="B34" s="124">
        <f>WORKSHEET!J16</f>
        <v>1971888.0000000002</v>
      </c>
      <c r="C34" s="125">
        <f>WORKSHEET!J17</f>
        <v>504000</v>
      </c>
      <c r="D34" s="126" t="s">
        <v>32</v>
      </c>
      <c r="E34" s="86"/>
      <c r="F34" s="86"/>
      <c r="G34" s="86"/>
      <c r="H34" s="86"/>
      <c r="I34" s="86"/>
      <c r="J34" s="86"/>
      <c r="K34" s="86"/>
      <c r="Y34" s="3"/>
      <c r="Z34" s="3"/>
    </row>
    <row r="35" spans="2:26" ht="15.75" customHeight="1" x14ac:dyDescent="0.2">
      <c r="B35" s="89"/>
      <c r="C35" s="89"/>
      <c r="D35" s="88"/>
      <c r="E35" s="86"/>
      <c r="G35" s="86"/>
      <c r="H35" s="86"/>
      <c r="I35" s="86"/>
      <c r="J35" s="86"/>
      <c r="K35" s="86"/>
    </row>
    <row r="36" spans="2:26" ht="15.75" customHeight="1" x14ac:dyDescent="0.25">
      <c r="B36" s="145" t="s">
        <v>49</v>
      </c>
      <c r="C36" s="145"/>
      <c r="D36" s="127">
        <f>WORKSHEET!K17</f>
        <v>1467888.0000000002</v>
      </c>
      <c r="E36" s="86"/>
      <c r="F36" s="86"/>
      <c r="G36" s="86"/>
      <c r="H36" s="86"/>
      <c r="I36" s="86"/>
      <c r="J36" s="86"/>
      <c r="K36" s="86"/>
    </row>
    <row r="37" spans="2:26" ht="15.75" customHeight="1" x14ac:dyDescent="0.25">
      <c r="B37" s="146" t="s">
        <v>70</v>
      </c>
      <c r="C37" s="146"/>
      <c r="D37" s="127">
        <f>D36/5/D12</f>
        <v>14678.880000000001</v>
      </c>
      <c r="E37" s="86"/>
      <c r="G37" s="131" t="s">
        <v>54</v>
      </c>
      <c r="H37" s="131"/>
      <c r="I37" s="131"/>
      <c r="J37" s="131"/>
    </row>
    <row r="38" spans="2:26" ht="15.75" customHeight="1" x14ac:dyDescent="0.25">
      <c r="B38" s="90"/>
      <c r="C38" s="86"/>
      <c r="D38" s="88"/>
      <c r="E38" s="86"/>
      <c r="G38" s="132" t="s">
        <v>71</v>
      </c>
      <c r="H38" s="132"/>
      <c r="I38" s="132"/>
      <c r="J38" s="132"/>
    </row>
    <row r="39" spans="2:26" ht="15.75" customHeight="1" x14ac:dyDescent="0.25">
      <c r="B39" s="128" t="s">
        <v>51</v>
      </c>
      <c r="C39" s="129"/>
      <c r="D39" s="91"/>
      <c r="E39" s="86"/>
      <c r="G39" s="132" t="s">
        <v>72</v>
      </c>
      <c r="H39" s="132"/>
      <c r="I39" s="132"/>
      <c r="J39" s="132"/>
    </row>
    <row r="40" spans="2:26" ht="15.75" customHeight="1" x14ac:dyDescent="0.25">
      <c r="B40" s="128" t="s">
        <v>35</v>
      </c>
      <c r="C40" s="129"/>
      <c r="D40" s="91"/>
      <c r="E40" s="86"/>
      <c r="G40" s="132" t="s">
        <v>73</v>
      </c>
      <c r="H40" s="132"/>
      <c r="I40" s="132"/>
      <c r="J40" s="132"/>
    </row>
    <row r="41" spans="2:26" ht="15.75" customHeight="1" x14ac:dyDescent="0.25">
      <c r="B41" s="128" t="s">
        <v>52</v>
      </c>
      <c r="C41" s="97"/>
      <c r="D41" s="88"/>
      <c r="E41" s="86"/>
      <c r="G41" s="132" t="s">
        <v>55</v>
      </c>
      <c r="H41" s="132"/>
      <c r="I41" s="132"/>
      <c r="J41" s="132"/>
    </row>
    <row r="42" spans="2:26" ht="15.75" customHeight="1" x14ac:dyDescent="0.25">
      <c r="B42" s="128" t="s">
        <v>53</v>
      </c>
      <c r="C42" s="130"/>
      <c r="D42" s="88"/>
      <c r="E42" s="86"/>
      <c r="G42" s="132" t="s">
        <v>56</v>
      </c>
      <c r="H42" s="132"/>
      <c r="I42" s="132"/>
      <c r="J42" s="132"/>
    </row>
    <row r="43" spans="2:26" ht="15.75" customHeight="1" x14ac:dyDescent="0.2">
      <c r="B43" s="128" t="s">
        <v>36</v>
      </c>
      <c r="C43" s="97"/>
      <c r="D43" s="88"/>
      <c r="E43" s="86"/>
      <c r="G43" s="133" t="s">
        <v>74</v>
      </c>
      <c r="H43" s="133"/>
      <c r="I43" s="133"/>
      <c r="J43" s="133"/>
    </row>
    <row r="44" spans="2:26" ht="15.75" customHeight="1" x14ac:dyDescent="0.2">
      <c r="B44" s="86"/>
      <c r="C44" s="92"/>
      <c r="D44" s="92"/>
      <c r="E44" s="92"/>
      <c r="G44" s="134" t="s">
        <v>75</v>
      </c>
      <c r="H44" s="134"/>
      <c r="I44" s="134"/>
      <c r="J44" s="134"/>
    </row>
    <row r="45" spans="2:26" ht="28.5" customHeight="1" x14ac:dyDescent="0.2">
      <c r="B45" s="144" t="s">
        <v>57</v>
      </c>
      <c r="C45" s="144"/>
      <c r="D45" s="144"/>
      <c r="E45" s="86"/>
      <c r="G45" s="86"/>
      <c r="H45" s="86"/>
      <c r="I45" s="86"/>
      <c r="J45" s="86"/>
      <c r="K45" s="86"/>
    </row>
    <row r="46" spans="2:26" ht="15.75" customHeight="1" x14ac:dyDescent="0.2">
      <c r="B46" s="86"/>
      <c r="C46" s="86"/>
      <c r="D46" s="88"/>
      <c r="E46" s="86"/>
      <c r="G46" s="86"/>
      <c r="H46" s="86"/>
      <c r="I46" s="86"/>
      <c r="J46" s="86"/>
      <c r="K46" s="86"/>
    </row>
    <row r="47" spans="2:26" ht="15.75" customHeight="1" x14ac:dyDescent="0.2">
      <c r="B47" s="86"/>
      <c r="C47" s="86"/>
      <c r="D47" s="88"/>
      <c r="E47" s="86"/>
      <c r="F47" s="86"/>
      <c r="G47" s="86"/>
      <c r="H47" s="86"/>
      <c r="I47" s="86"/>
      <c r="J47" s="86"/>
      <c r="K47" s="86"/>
    </row>
    <row r="48" spans="2:26" ht="15.75" customHeight="1" x14ac:dyDescent="0.2">
      <c r="B48" s="86"/>
      <c r="C48" s="86"/>
      <c r="D48" s="88"/>
      <c r="E48" s="86"/>
      <c r="F48" s="86"/>
      <c r="G48" s="86"/>
      <c r="H48" s="86"/>
      <c r="I48" s="86"/>
      <c r="J48" s="86"/>
      <c r="K48" s="86"/>
    </row>
    <row r="49" spans="2:11" ht="15.75" customHeight="1" x14ac:dyDescent="0.2">
      <c r="B49" s="86"/>
      <c r="C49" s="86"/>
      <c r="D49" s="88"/>
      <c r="E49" s="86"/>
      <c r="F49" s="86"/>
      <c r="G49" s="86"/>
      <c r="H49" s="86"/>
      <c r="I49" s="86"/>
      <c r="J49" s="86"/>
      <c r="K49" s="86"/>
    </row>
    <row r="50" spans="2:11" x14ac:dyDescent="0.2">
      <c r="B50" s="86"/>
      <c r="C50" s="86"/>
      <c r="D50" s="88"/>
      <c r="E50" s="86"/>
      <c r="F50" s="86"/>
      <c r="G50" s="86"/>
      <c r="H50" s="86"/>
      <c r="I50" s="86"/>
      <c r="J50" s="86"/>
      <c r="K50" s="86"/>
    </row>
  </sheetData>
  <sheetProtection selectLockedCells="1"/>
  <mergeCells count="6">
    <mergeCell ref="B45:D45"/>
    <mergeCell ref="B36:C36"/>
    <mergeCell ref="B37:C37"/>
    <mergeCell ref="B2:D2"/>
    <mergeCell ref="B4:D4"/>
    <mergeCell ref="B27:D27"/>
  </mergeCells>
  <phoneticPr fontId="4" type="noConversion"/>
  <hyperlinks>
    <hyperlink ref="G43" r:id="rId1"/>
    <hyperlink ref="G44" r:id="rId2"/>
  </hyperlinks>
  <pageMargins left="0.5" right="0.5" top="0.75" bottom="0.75" header="0.5" footer="0.5"/>
  <pageSetup scale="66" orientation="landscape" horizontalDpi="4294967293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98"/>
  <sheetViews>
    <sheetView topLeftCell="B1" workbookViewId="0">
      <selection activeCell="T15" sqref="T15"/>
    </sheetView>
  </sheetViews>
  <sheetFormatPr defaultRowHeight="12.75" x14ac:dyDescent="0.2"/>
  <cols>
    <col min="2" max="2" width="21" customWidth="1"/>
    <col min="3" max="4" width="13.28515625" style="2" customWidth="1"/>
    <col min="5" max="5" width="13.5703125" style="2" customWidth="1"/>
    <col min="6" max="6" width="14.5703125" style="2" customWidth="1"/>
    <col min="7" max="7" width="13.5703125" style="2" customWidth="1"/>
    <col min="8" max="8" width="17.28515625" customWidth="1"/>
    <col min="9" max="9" width="12.85546875" style="2" customWidth="1"/>
    <col min="10" max="10" width="12.7109375" style="2" customWidth="1"/>
    <col min="11" max="11" width="15.5703125" style="43" customWidth="1"/>
    <col min="12" max="12" width="10.5703125" customWidth="1"/>
    <col min="13" max="13" width="8.5703125" customWidth="1"/>
    <col min="14" max="17" width="10.140625" bestFit="1" customWidth="1"/>
  </cols>
  <sheetData>
    <row r="1" spans="2:22" ht="18.600000000000001" customHeight="1" thickBot="1" x14ac:dyDescent="0.35">
      <c r="B1" s="5" t="s">
        <v>24</v>
      </c>
    </row>
    <row r="2" spans="2:22" ht="25.5" x14ac:dyDescent="0.2">
      <c r="B2" s="13"/>
      <c r="C2" s="14" t="s">
        <v>7</v>
      </c>
      <c r="D2" s="14" t="s">
        <v>8</v>
      </c>
      <c r="E2" s="14" t="s">
        <v>13</v>
      </c>
      <c r="F2" s="14" t="s">
        <v>10</v>
      </c>
      <c r="G2" s="16"/>
      <c r="H2" s="14" t="s">
        <v>9</v>
      </c>
      <c r="I2" s="14" t="s">
        <v>17</v>
      </c>
      <c r="J2" s="9"/>
      <c r="K2" s="44"/>
      <c r="M2" s="8"/>
    </row>
    <row r="3" spans="2:22" ht="15.75" x14ac:dyDescent="0.25">
      <c r="B3" s="17" t="s">
        <v>12</v>
      </c>
      <c r="C3" s="51">
        <f>CALCULATOR!D5</f>
        <v>20</v>
      </c>
      <c r="D3" s="51">
        <f>CALCULATOR!D6</f>
        <v>24</v>
      </c>
      <c r="E3" s="51">
        <f>CALCULATOR!D7</f>
        <v>28</v>
      </c>
      <c r="F3" s="63">
        <f>C3*60*D3*E3</f>
        <v>806400</v>
      </c>
      <c r="G3" s="19" t="s">
        <v>11</v>
      </c>
      <c r="H3" s="51">
        <f>CALCULATOR!D15</f>
        <v>2000000</v>
      </c>
      <c r="I3" s="78">
        <f>(H3/F3)</f>
        <v>2.4801587301587302</v>
      </c>
      <c r="J3" s="10"/>
      <c r="K3" s="45"/>
      <c r="M3" s="8"/>
    </row>
    <row r="4" spans="2:22" ht="15.75" x14ac:dyDescent="0.25">
      <c r="B4" s="20"/>
      <c r="C4" s="21"/>
      <c r="D4" s="18"/>
      <c r="E4" s="18"/>
      <c r="F4" s="18"/>
      <c r="G4" s="19" t="s">
        <v>1</v>
      </c>
      <c r="H4" s="51">
        <f>CALCULATOR!D22</f>
        <v>30000000</v>
      </c>
      <c r="I4" s="78">
        <f>H4/F3</f>
        <v>37.202380952380949</v>
      </c>
      <c r="J4" s="10"/>
      <c r="K4" s="45"/>
      <c r="M4" s="78"/>
    </row>
    <row r="5" spans="2:22" x14ac:dyDescent="0.2">
      <c r="B5" s="20"/>
      <c r="C5" s="21"/>
      <c r="D5" s="18"/>
      <c r="E5" s="18"/>
      <c r="F5" s="18"/>
      <c r="G5" s="18"/>
      <c r="H5" s="22"/>
      <c r="I5" s="23"/>
      <c r="J5" s="24"/>
      <c r="K5" s="45"/>
      <c r="M5" s="8"/>
    </row>
    <row r="6" spans="2:22" x14ac:dyDescent="0.2">
      <c r="B6" s="17" t="s">
        <v>14</v>
      </c>
      <c r="C6" s="21"/>
      <c r="D6" s="18"/>
      <c r="E6" s="18"/>
      <c r="F6" s="18"/>
      <c r="G6" s="18"/>
      <c r="H6" s="22"/>
      <c r="I6" s="23"/>
      <c r="J6" s="24"/>
      <c r="K6" s="45"/>
      <c r="M6" s="8"/>
    </row>
    <row r="7" spans="2:22" ht="15.75" x14ac:dyDescent="0.25">
      <c r="B7" s="20"/>
      <c r="C7" s="19" t="s">
        <v>21</v>
      </c>
      <c r="D7" s="52">
        <f>CALCULATOR!D9</f>
        <v>200</v>
      </c>
      <c r="E7" s="25"/>
      <c r="F7" s="26" t="s">
        <v>22</v>
      </c>
      <c r="G7" s="11" t="s">
        <v>23</v>
      </c>
      <c r="H7" s="53">
        <f>CALCULATOR!D10</f>
        <v>1200</v>
      </c>
      <c r="I7" s="18"/>
      <c r="J7" s="76" t="s">
        <v>38</v>
      </c>
      <c r="K7" s="77">
        <f>CALCULATOR!D12</f>
        <v>20</v>
      </c>
    </row>
    <row r="8" spans="2:22" ht="13.5" thickBot="1" x14ac:dyDescent="0.25">
      <c r="B8" s="33"/>
      <c r="C8" s="57"/>
      <c r="D8" s="58"/>
      <c r="E8" s="34"/>
      <c r="F8" s="34"/>
      <c r="G8" s="59"/>
      <c r="H8" s="35"/>
      <c r="I8" s="34"/>
      <c r="J8" s="34"/>
      <c r="K8" s="48"/>
    </row>
    <row r="9" spans="2:22" ht="64.5" customHeight="1" thickBot="1" x14ac:dyDescent="0.25">
      <c r="B9" s="30" t="s">
        <v>0</v>
      </c>
      <c r="C9" s="31" t="s">
        <v>2</v>
      </c>
      <c r="D9" s="31" t="s">
        <v>5</v>
      </c>
      <c r="E9" s="64" t="s">
        <v>43</v>
      </c>
      <c r="F9" s="31" t="s">
        <v>19</v>
      </c>
      <c r="G9" s="31" t="s">
        <v>33</v>
      </c>
      <c r="H9" s="31" t="s">
        <v>3</v>
      </c>
      <c r="I9" s="31" t="s">
        <v>4</v>
      </c>
      <c r="J9" s="46" t="s">
        <v>20</v>
      </c>
      <c r="L9" s="6"/>
      <c r="M9" s="1" t="s">
        <v>37</v>
      </c>
    </row>
    <row r="10" spans="2:22" ht="15.75" x14ac:dyDescent="0.25">
      <c r="B10" s="65" t="str">
        <f>CALCULATOR!$B$14</f>
        <v>Model No.</v>
      </c>
      <c r="C10" s="66">
        <f>CALCULATOR!D13</f>
        <v>500</v>
      </c>
      <c r="D10" s="67">
        <f>CALCULATOR!D18</f>
        <v>1</v>
      </c>
      <c r="E10" s="79">
        <f>CALCULATOR!D14</f>
        <v>25</v>
      </c>
      <c r="F10" s="68">
        <f>CALCULATOR!D16</f>
        <v>1.7</v>
      </c>
      <c r="G10" s="68">
        <f>CALCULATOR!D17</f>
        <v>0.83</v>
      </c>
      <c r="H10" s="71">
        <f>F10*$D$7</f>
        <v>340</v>
      </c>
      <c r="I10" s="71">
        <f>G10*H7</f>
        <v>996</v>
      </c>
      <c r="J10" s="72">
        <f>C10+(D10*D7)</f>
        <v>700</v>
      </c>
      <c r="L10" s="4"/>
      <c r="M10" s="36" t="s">
        <v>44</v>
      </c>
      <c r="N10" s="36" t="s">
        <v>45</v>
      </c>
      <c r="O10" s="36" t="s">
        <v>46</v>
      </c>
      <c r="P10" s="36" t="s">
        <v>47</v>
      </c>
      <c r="Q10" s="36" t="s">
        <v>48</v>
      </c>
      <c r="T10" s="135" t="s">
        <v>81</v>
      </c>
      <c r="U10" s="3">
        <f>CALCULATOR!B29</f>
        <v>394377.60000000003</v>
      </c>
      <c r="V10" s="3">
        <f>CALCULATOR!C29</f>
        <v>126000</v>
      </c>
    </row>
    <row r="11" spans="2:22" ht="15.75" x14ac:dyDescent="0.25">
      <c r="B11" s="17" t="s">
        <v>1</v>
      </c>
      <c r="C11" s="54"/>
      <c r="D11" s="55"/>
      <c r="E11" s="80"/>
      <c r="F11" s="55"/>
      <c r="G11" s="56"/>
      <c r="H11" s="27"/>
      <c r="I11" s="27"/>
      <c r="J11" s="73"/>
      <c r="L11" s="141" t="s">
        <v>90</v>
      </c>
      <c r="M11" s="3">
        <f>C16</f>
        <v>394377.60000000003</v>
      </c>
      <c r="N11" s="3">
        <f>SUM(C16:D16)</f>
        <v>788755.20000000007</v>
      </c>
      <c r="O11" s="3">
        <f>SUM(C16:E16)</f>
        <v>1183132.8</v>
      </c>
      <c r="P11" s="3">
        <f>SUM(C16:F16)</f>
        <v>1577510.4000000001</v>
      </c>
      <c r="Q11" s="3">
        <f>SUM(C16:G16)</f>
        <v>1971888.0000000002</v>
      </c>
      <c r="T11" s="135" t="s">
        <v>82</v>
      </c>
      <c r="U11" s="3">
        <f>CALCULATOR!B30+U10</f>
        <v>788755.20000000007</v>
      </c>
      <c r="V11" s="3">
        <f>CALCULATOR!C30+V10</f>
        <v>210000</v>
      </c>
    </row>
    <row r="12" spans="2:22" ht="16.5" thickBot="1" x14ac:dyDescent="0.3">
      <c r="B12" s="38" t="str">
        <f>CALCULATOR!$B$22</f>
        <v xml:space="preserve">Model No. </v>
      </c>
      <c r="C12" s="69">
        <f>CALCULATOR!D20</f>
        <v>1500</v>
      </c>
      <c r="D12" s="70">
        <f>CALCULATOR!D25</f>
        <v>3</v>
      </c>
      <c r="E12" s="81">
        <f>CALCULATOR!D21</f>
        <v>0</v>
      </c>
      <c r="F12" s="70">
        <f>CALCULATOR!D23</f>
        <v>0.25</v>
      </c>
      <c r="G12" s="70">
        <f>CALCULATOR!D24</f>
        <v>0.25</v>
      </c>
      <c r="H12" s="74">
        <f>F12*$D$7</f>
        <v>50</v>
      </c>
      <c r="I12" s="74">
        <f>G12*H7</f>
        <v>300</v>
      </c>
      <c r="J12" s="75">
        <f>C12+D12*D7</f>
        <v>2100</v>
      </c>
      <c r="L12" s="142" t="s">
        <v>90</v>
      </c>
      <c r="M12" s="3">
        <f>SUM(C17)</f>
        <v>126000</v>
      </c>
      <c r="N12" s="3">
        <f>SUM(C17:D17)</f>
        <v>210000</v>
      </c>
      <c r="O12" s="3">
        <f>SUM(C17:E17)</f>
        <v>294000</v>
      </c>
      <c r="P12" s="3">
        <f>SUM(C17:F17)</f>
        <v>420000</v>
      </c>
      <c r="Q12" s="3">
        <f>SUM(C17:G17)</f>
        <v>504000</v>
      </c>
      <c r="T12" s="135" t="s">
        <v>83</v>
      </c>
      <c r="U12" s="3">
        <f>CALCULATOR!B31+U11</f>
        <v>1183132.8</v>
      </c>
      <c r="V12" s="3">
        <f>CALCULATOR!C31+V11</f>
        <v>294000</v>
      </c>
    </row>
    <row r="13" spans="2:22" ht="13.5" thickBot="1" x14ac:dyDescent="0.25">
      <c r="B13" s="28"/>
      <c r="C13" s="18"/>
      <c r="D13" s="18"/>
      <c r="E13" s="18"/>
      <c r="F13" s="18"/>
      <c r="G13" s="18"/>
      <c r="H13" s="28"/>
      <c r="I13" s="18"/>
      <c r="J13" s="18"/>
      <c r="K13" s="18"/>
      <c r="L13" s="141" t="s">
        <v>91</v>
      </c>
      <c r="M13" s="3">
        <f>C16-C17</f>
        <v>268377.60000000003</v>
      </c>
      <c r="N13" s="3">
        <f>D16-D17</f>
        <v>310377.60000000003</v>
      </c>
      <c r="O13" s="3">
        <f t="shared" ref="O13:Q13" si="0">E16-E17</f>
        <v>310377.60000000003</v>
      </c>
      <c r="P13" s="3">
        <f t="shared" si="0"/>
        <v>268377.60000000003</v>
      </c>
      <c r="Q13" s="3">
        <f t="shared" si="0"/>
        <v>310377.60000000003</v>
      </c>
      <c r="T13" s="135" t="s">
        <v>84</v>
      </c>
      <c r="U13" s="3">
        <f>CALCULATOR!B32+U12</f>
        <v>1577510.4000000001</v>
      </c>
      <c r="V13" s="3">
        <f>CALCULATOR!C32+V12</f>
        <v>420000</v>
      </c>
    </row>
    <row r="14" spans="2:22" x14ac:dyDescent="0.2">
      <c r="B14" s="13"/>
      <c r="C14" s="15" t="s">
        <v>18</v>
      </c>
      <c r="D14" s="15"/>
      <c r="E14" s="15"/>
      <c r="F14" s="15"/>
      <c r="G14" s="15"/>
      <c r="H14" s="16"/>
      <c r="I14" s="15"/>
      <c r="J14" s="15"/>
      <c r="K14" s="49"/>
      <c r="L14" s="141" t="s">
        <v>16</v>
      </c>
      <c r="M14" s="143">
        <f>M13/$M$12-1</f>
        <v>1.1299809523809525</v>
      </c>
      <c r="N14" s="143">
        <f>N13/$M$12-1</f>
        <v>1.463314285714286</v>
      </c>
      <c r="O14" s="143">
        <f t="shared" ref="O14:Q14" si="1">O13/$M$12-1</f>
        <v>1.463314285714286</v>
      </c>
      <c r="P14" s="143">
        <f t="shared" si="1"/>
        <v>1.1299809523809525</v>
      </c>
      <c r="Q14" s="143">
        <f t="shared" si="1"/>
        <v>1.463314285714286</v>
      </c>
      <c r="T14" s="135" t="s">
        <v>85</v>
      </c>
      <c r="U14" s="3">
        <f>CALCULATOR!B33+U13</f>
        <v>1971888.0000000002</v>
      </c>
      <c r="V14" s="3">
        <f>CALCULATOR!C33+V13</f>
        <v>504000</v>
      </c>
    </row>
    <row r="15" spans="2:22" ht="18" x14ac:dyDescent="0.25">
      <c r="B15" s="17" t="s">
        <v>15</v>
      </c>
      <c r="C15" s="12">
        <v>12</v>
      </c>
      <c r="D15" s="12">
        <v>24</v>
      </c>
      <c r="E15" s="12">
        <v>36</v>
      </c>
      <c r="F15" s="12">
        <v>48</v>
      </c>
      <c r="G15" s="12">
        <v>60</v>
      </c>
      <c r="H15" s="62"/>
      <c r="I15" s="18"/>
      <c r="J15" s="36" t="s">
        <v>6</v>
      </c>
      <c r="K15" s="60" t="s">
        <v>16</v>
      </c>
    </row>
    <row r="16" spans="2:22" ht="15" x14ac:dyDescent="0.2">
      <c r="B16" s="32" t="str">
        <f>CALCULATOR!B14</f>
        <v>Model No.</v>
      </c>
      <c r="C16" s="27">
        <f>(Maintenance_Cost_Client*12+Downtime_Cost_Client*12+Spare_Parts_Cost_Client*12+
Replacement_Cost_Client+IF(AND(Life_Client&gt;0,Life_Client&lt;12.1),IF(Life_Client&lt;12,Replacement_Cost_Client*(12/Life_Client-1),0)))*Total_Units</f>
        <v>394377.60000000003</v>
      </c>
      <c r="D16" s="27">
        <f>(((Maintenance_Cost_Client*12+Downtime_Cost_Client*12)+Spare_Parts_Cost_Client*12+IF(AND(Life_Client&gt;12,Life_Client&lt;24.1),Replacement_Cost_Client,IF(Life_Client&lt;12,Replacement_Cost_Client*(12/Life_Client),0)))*Total_Units)</f>
        <v>394377.60000000003</v>
      </c>
      <c r="E16" s="27">
        <f>(((Maintenance_Cost_Client*12+Downtime_Cost_Client*12)+Spare_Parts_Cost_Client*12+IF(AND(Life_Client&gt;24,Life_Client&lt;36.1),Replacement_Cost_Client,IF(Life_Client&lt;12,Replacement_Cost_Client*(12/Life_Client),IF(AND(2*Life_Client&gt;24,2*Life_Client&lt;36.1),Replacement_Cost_Client,0)))))*Total_Units</f>
        <v>394377.60000000003</v>
      </c>
      <c r="F16" s="27">
        <f>(((Maintenance_Cost_Client*12+Downtime_Cost_Client*12)+Spare_Parts_Cost_Client*12+IF(AND(Life_Client&gt;36,Life_Client&lt;48.1),Replacement_Cost_Client,IF(Life_Client&lt;12,Replacement_Cost_Client*(12/Life_Client),IF(AND(2*Life_Client&gt;36,2*Life_Client&lt;48.1),Replacement_Cost_Client,IF(AND(3*Life_Client&gt;36,3*Life_Client&lt;48.1),Replacement_Cost_Client,0))))))*Total_Units</f>
        <v>394377.60000000003</v>
      </c>
      <c r="G16" s="27">
        <f>(((Maintenance_Cost_Client*12+Downtime_Cost_Client*12)+Spare_Parts_Cost_Client*12+IF(AND(Life_Client&gt;48,Life_Client&lt;61),Replacement_Cost_Client,IF(Life_Client&lt;12,Replacement_Cost_Client*(12/Life_Client),IF(AND(2*Life_Client&gt;48,2*Life_Client&lt;60.1),Replacement_Cost_Client,IF(AND(4*Life_Client&gt;48,4*Life_Client&lt;60.1),Replacement_Cost_Client,IF(AND(3*Life_Client&gt;48,3*Life_Client&lt;60.1),Replacement_Cost_Client,0)))))))*Total_Units</f>
        <v>394377.60000000003</v>
      </c>
      <c r="H16" s="62"/>
      <c r="I16" s="25"/>
      <c r="J16" s="37">
        <f>SUM(C16:G16)</f>
        <v>1971888.0000000002</v>
      </c>
      <c r="K16" s="47"/>
      <c r="L16" s="3"/>
      <c r="M16" s="3">
        <f>E16-D16</f>
        <v>0</v>
      </c>
    </row>
    <row r="17" spans="2:12" ht="19.5" thickBot="1" x14ac:dyDescent="0.35">
      <c r="B17" s="38" t="str">
        <f>CALCULATOR!B22</f>
        <v xml:space="preserve">Model No. </v>
      </c>
      <c r="C17" s="74">
        <f>(Maintenance_Cost_FCII*12+Downtime_Cost_FCII*12+Spare_Parts_Cost_FCII*12+
Replacement_Cost_FCII+IF(AND(Life_FCII&gt;0,Life_FCII&lt;12.1),IF(Life_FCII&lt;12,Replacement_Cost_FCII*(12/Life_FCII-1),0)))*Total_Units</f>
        <v>126000</v>
      </c>
      <c r="D17" s="74">
        <f>(((Maintenance_Cost_FCII*12+Downtime_Cost_FCII*12)+Spare_Parts_Cost_FCII*12+IF(AND(Life_FCII&gt;12,Life_FCII&lt;24.1),Replacement_Cost_FCII,IF(Life_FCII&lt;12,Replacement_Cost_FCII*(12/Life_FCII),0)))*Total_Units)</f>
        <v>84000</v>
      </c>
      <c r="E17" s="74">
        <f>(((Maintenance_Cost_FCII*12+Downtime_Cost_FCII*12)+Spare_Parts_Cost_FCII*12+IF(AND(Life_FCII&gt;24,Life_FCII&lt;36.1),Replacement_Cost_FCII,IF(Life_FCII&lt;12,Replacement_Cost_FCII*(12/Life_FCII),IF(AND(2*Life_FCII&gt;24,2*Life_FCII&lt;36.1),Replacement_Cost_FCII,0)))))*Total_Units</f>
        <v>84000</v>
      </c>
      <c r="F17" s="74">
        <f>(((Maintenance_Cost_FCII*12+Downtime_Cost_FCII*12)+Spare_Parts_Cost_FCII*12+IF(AND(Life_FCII&gt;36,Life_FCII&lt;48.1),Replacement_Cost_FCII,IF(Life_FCII&lt;12,Replacement_Cost_FCII*(12/Life_FCII-1),IF(AND(2*Life_FCII&gt;36,2*Life_FCII&lt;48.1),Replacement_Cost_FCII,IF(AND(3*Life_FCII&gt;36,3*Life_FCII&lt;48.1),Replacement_Cost_FCII,0))))))*Total_Units</f>
        <v>126000</v>
      </c>
      <c r="G17" s="74">
        <f>(((Maintenance_Cost_FCII*12+Downtime_Cost_FCII*12)+Spare_Parts_Cost_FCII*12+IF(AND(Life_FCII&gt;48,Life_FCII&lt;61),Replacement_Cost_FCII,IF(Life_FCII&lt;12,Replacement_Cost_FCII*(12/Life_FCII),IF(AND(2*Life_FCII&gt;48,2*Life_FCII&lt;60.1),Replacement_Cost_FCII,IF(AND(3*Life_FCII&gt;48,3*Life_FCII&lt;60.1),Replacement_Cost_FCII,IF(AND(4*Life_FCII&gt;48,4*Life_FCII&lt;60.1),Replacement_Cost_FCII,0)))))))*Total_Units</f>
        <v>84000</v>
      </c>
      <c r="H17" s="61"/>
      <c r="I17" s="82"/>
      <c r="J17" s="39">
        <f>SUM(C17:G17)</f>
        <v>504000</v>
      </c>
      <c r="K17" s="50">
        <f>J16-J17</f>
        <v>1467888.0000000002</v>
      </c>
      <c r="L17" s="143">
        <f>K17/J17-1</f>
        <v>1.9124761904761911</v>
      </c>
    </row>
    <row r="18" spans="2:12" x14ac:dyDescent="0.2">
      <c r="B18" s="28"/>
      <c r="C18" s="29"/>
      <c r="D18" s="29"/>
      <c r="E18" s="29"/>
      <c r="F18" s="29"/>
      <c r="G18" s="29"/>
      <c r="H18" s="40"/>
      <c r="I18" s="29"/>
      <c r="J18" s="18"/>
      <c r="K18" s="18"/>
    </row>
    <row r="19" spans="2:12" x14ac:dyDescent="0.2">
      <c r="B19" s="28"/>
      <c r="C19" s="24"/>
      <c r="D19" s="24"/>
      <c r="E19" s="24"/>
      <c r="F19" s="24"/>
      <c r="G19" s="24"/>
      <c r="H19" s="41"/>
      <c r="I19" s="24"/>
      <c r="J19" s="18"/>
      <c r="K19" s="18"/>
    </row>
    <row r="20" spans="2:12" x14ac:dyDescent="0.2">
      <c r="B20" s="28"/>
      <c r="C20" s="18"/>
      <c r="D20" s="18"/>
      <c r="E20" s="18"/>
      <c r="F20" s="18"/>
      <c r="G20" s="18"/>
      <c r="H20" s="28"/>
      <c r="I20" s="18"/>
      <c r="J20" s="18"/>
      <c r="K20" s="18"/>
    </row>
    <row r="21" spans="2:12" x14ac:dyDescent="0.2">
      <c r="B21" s="28"/>
      <c r="C21" s="18"/>
      <c r="D21" s="18"/>
      <c r="E21" s="18"/>
      <c r="F21" s="18"/>
      <c r="G21" s="18"/>
      <c r="H21" s="28"/>
      <c r="I21" s="18"/>
      <c r="J21" s="18"/>
      <c r="K21" s="18"/>
    </row>
    <row r="22" spans="2:12" x14ac:dyDescent="0.2">
      <c r="B22" s="28"/>
      <c r="C22" s="18"/>
      <c r="D22" s="18"/>
      <c r="E22" s="18"/>
      <c r="F22" s="18"/>
      <c r="G22" s="18"/>
      <c r="H22" s="28"/>
      <c r="I22" s="18"/>
      <c r="J22" s="18"/>
      <c r="K22" s="18"/>
    </row>
    <row r="23" spans="2:12" x14ac:dyDescent="0.2">
      <c r="B23" s="28"/>
      <c r="C23" s="18"/>
      <c r="D23" s="18"/>
      <c r="E23" s="18"/>
      <c r="F23" s="18"/>
      <c r="G23" s="18"/>
      <c r="H23" s="28"/>
      <c r="I23" s="18"/>
      <c r="J23" s="18"/>
      <c r="K23" s="18"/>
    </row>
    <row r="24" spans="2:12" x14ac:dyDescent="0.2">
      <c r="B24" s="28"/>
      <c r="C24" s="18"/>
      <c r="D24" s="18"/>
      <c r="E24" s="18"/>
      <c r="F24" s="18"/>
      <c r="G24" s="18"/>
      <c r="H24" s="28"/>
      <c r="I24" s="18"/>
      <c r="J24" s="18"/>
      <c r="K24" s="18"/>
    </row>
    <row r="25" spans="2:12" x14ac:dyDescent="0.2">
      <c r="B25" s="28"/>
      <c r="C25" s="18"/>
      <c r="D25" s="18"/>
      <c r="E25" s="18"/>
      <c r="F25" s="18"/>
      <c r="G25" s="18"/>
      <c r="H25" s="28"/>
      <c r="I25" s="18"/>
      <c r="J25" s="18"/>
      <c r="K25" s="18"/>
    </row>
    <row r="26" spans="2:12" x14ac:dyDescent="0.2">
      <c r="B26" s="28"/>
      <c r="C26" s="18"/>
      <c r="D26" s="18"/>
      <c r="E26" s="18"/>
      <c r="F26" s="18"/>
      <c r="G26" s="18"/>
      <c r="H26" s="28"/>
      <c r="I26" s="18"/>
      <c r="J26" s="18"/>
      <c r="K26" s="18"/>
    </row>
    <row r="27" spans="2:12" x14ac:dyDescent="0.2">
      <c r="B27" s="28"/>
      <c r="C27" s="18"/>
      <c r="D27" s="18"/>
      <c r="E27" s="18"/>
      <c r="F27" s="18"/>
      <c r="G27" s="18"/>
      <c r="H27" s="28"/>
      <c r="I27" s="18"/>
      <c r="J27" s="18"/>
      <c r="K27" s="18"/>
    </row>
    <row r="28" spans="2:12" x14ac:dyDescent="0.2">
      <c r="B28" s="28"/>
      <c r="C28" s="18"/>
      <c r="D28" s="18"/>
      <c r="E28" s="18"/>
      <c r="F28" s="18"/>
      <c r="G28" s="18"/>
      <c r="H28" s="28"/>
      <c r="I28" s="18"/>
      <c r="J28" s="18"/>
      <c r="K28" s="18"/>
    </row>
    <row r="29" spans="2:12" x14ac:dyDescent="0.2">
      <c r="B29" s="28"/>
      <c r="C29" s="18"/>
      <c r="D29" s="18"/>
      <c r="E29" s="18"/>
      <c r="F29" s="18"/>
      <c r="G29" s="18"/>
      <c r="H29" s="28"/>
      <c r="I29" s="18"/>
      <c r="J29" s="18"/>
      <c r="K29" s="18"/>
    </row>
    <row r="30" spans="2:12" x14ac:dyDescent="0.2">
      <c r="B30" s="28"/>
      <c r="C30" s="18"/>
      <c r="D30" s="18"/>
      <c r="E30" s="18"/>
      <c r="F30" s="18"/>
      <c r="G30" s="18"/>
      <c r="H30" s="28"/>
      <c r="I30" s="18"/>
      <c r="J30" s="18"/>
      <c r="K30" s="18"/>
    </row>
    <row r="31" spans="2:12" x14ac:dyDescent="0.2">
      <c r="B31" s="28"/>
      <c r="C31" s="18"/>
      <c r="D31" s="18"/>
      <c r="E31" s="18"/>
      <c r="F31" s="18"/>
      <c r="G31" s="18"/>
      <c r="H31" s="28"/>
      <c r="I31" s="18"/>
      <c r="J31" s="18"/>
      <c r="K31" s="18"/>
    </row>
    <row r="32" spans="2:12" x14ac:dyDescent="0.2">
      <c r="B32" s="28"/>
      <c r="C32" s="18"/>
      <c r="D32" s="18"/>
      <c r="E32" s="18"/>
      <c r="F32" s="18"/>
      <c r="G32" s="18"/>
      <c r="H32" s="28"/>
      <c r="I32" s="18"/>
      <c r="J32" s="18"/>
      <c r="K32" s="18"/>
    </row>
    <row r="33" spans="2:11" x14ac:dyDescent="0.2">
      <c r="B33" s="28"/>
      <c r="C33" s="18"/>
      <c r="D33" s="18"/>
      <c r="E33" s="18"/>
      <c r="F33" s="18"/>
      <c r="G33" s="18"/>
      <c r="H33" s="28"/>
      <c r="I33" s="18"/>
      <c r="J33" s="18"/>
      <c r="K33" s="18"/>
    </row>
    <row r="34" spans="2:11" x14ac:dyDescent="0.2">
      <c r="B34" s="28"/>
      <c r="C34" s="18"/>
      <c r="D34" s="18"/>
      <c r="E34" s="18"/>
      <c r="F34" s="18"/>
      <c r="G34" s="18"/>
      <c r="H34" s="28"/>
      <c r="I34" s="18"/>
      <c r="J34" s="18"/>
      <c r="K34" s="18"/>
    </row>
    <row r="35" spans="2:11" x14ac:dyDescent="0.2">
      <c r="B35" s="28"/>
      <c r="C35" s="18"/>
      <c r="D35" s="18"/>
      <c r="E35" s="18"/>
      <c r="F35" s="18"/>
      <c r="G35" s="18"/>
      <c r="H35" s="28"/>
      <c r="I35" s="18"/>
      <c r="J35" s="18"/>
      <c r="K35" s="18"/>
    </row>
    <row r="36" spans="2:11" x14ac:dyDescent="0.2">
      <c r="B36" s="28"/>
      <c r="C36" s="18"/>
      <c r="D36" s="18"/>
      <c r="E36" s="18"/>
      <c r="F36" s="18"/>
      <c r="G36" s="18"/>
      <c r="H36" s="28"/>
      <c r="I36" s="18"/>
      <c r="J36" s="18"/>
      <c r="K36" s="18"/>
    </row>
    <row r="37" spans="2:11" x14ac:dyDescent="0.2">
      <c r="B37" s="28"/>
      <c r="C37" s="18"/>
      <c r="D37" s="18"/>
      <c r="E37" s="18"/>
      <c r="F37" s="18"/>
      <c r="G37" s="18"/>
      <c r="H37" s="28"/>
      <c r="I37" s="18"/>
      <c r="J37" s="18"/>
      <c r="K37" s="18"/>
    </row>
    <row r="38" spans="2:11" x14ac:dyDescent="0.2">
      <c r="B38" s="42"/>
      <c r="C38" s="43"/>
      <c r="D38" s="43"/>
      <c r="E38" s="43"/>
      <c r="F38" s="43"/>
      <c r="G38" s="43"/>
      <c r="H38" s="42"/>
      <c r="I38" s="43"/>
      <c r="J38" s="43"/>
    </row>
    <row r="39" spans="2:11" x14ac:dyDescent="0.2">
      <c r="B39" s="42"/>
      <c r="C39" s="43"/>
      <c r="D39" s="43"/>
      <c r="E39" s="43"/>
      <c r="F39" s="43"/>
      <c r="G39" s="43"/>
      <c r="H39" s="43"/>
      <c r="I39" s="43"/>
      <c r="J39" s="43"/>
    </row>
    <row r="40" spans="2:11" x14ac:dyDescent="0.2">
      <c r="B40" s="42"/>
      <c r="C40" s="43"/>
      <c r="D40" s="43"/>
      <c r="E40" s="43"/>
      <c r="F40" s="43"/>
      <c r="G40" s="43"/>
      <c r="H40" s="42"/>
      <c r="I40" s="43"/>
      <c r="J40" s="43"/>
    </row>
    <row r="41" spans="2:11" x14ac:dyDescent="0.2">
      <c r="B41" s="42"/>
      <c r="C41" s="43"/>
      <c r="D41" s="43"/>
      <c r="E41" s="43"/>
      <c r="F41" s="43"/>
      <c r="G41" s="43"/>
      <c r="H41" s="42"/>
      <c r="I41" s="43"/>
      <c r="J41" s="43"/>
    </row>
    <row r="42" spans="2:11" x14ac:dyDescent="0.2">
      <c r="B42" s="42"/>
      <c r="C42" s="43"/>
      <c r="D42" s="43"/>
      <c r="E42" s="43"/>
      <c r="F42" s="43"/>
      <c r="G42" s="43"/>
      <c r="H42" s="42"/>
      <c r="I42" s="43"/>
      <c r="J42" s="43"/>
    </row>
    <row r="43" spans="2:11" x14ac:dyDescent="0.2">
      <c r="B43" s="42"/>
      <c r="C43" s="43"/>
      <c r="D43" s="43"/>
      <c r="E43" s="43"/>
      <c r="F43" s="43"/>
      <c r="G43" s="43"/>
      <c r="H43" s="42"/>
      <c r="I43" s="43"/>
      <c r="J43" s="43"/>
    </row>
    <row r="44" spans="2:11" x14ac:dyDescent="0.2">
      <c r="B44" s="42"/>
      <c r="C44" s="43"/>
      <c r="D44" s="43"/>
      <c r="E44" s="43"/>
      <c r="F44" s="43"/>
      <c r="G44" s="43"/>
      <c r="H44" s="42"/>
      <c r="I44" s="43"/>
      <c r="J44" s="43"/>
    </row>
    <row r="45" spans="2:11" x14ac:dyDescent="0.2">
      <c r="B45" s="42"/>
      <c r="C45" s="43"/>
      <c r="D45" s="43">
        <v>48.4</v>
      </c>
      <c r="E45" s="43"/>
      <c r="F45" s="84">
        <f>D45</f>
        <v>48.4</v>
      </c>
      <c r="G45" s="43"/>
      <c r="H45" s="42"/>
      <c r="I45" s="43"/>
      <c r="J45" s="43"/>
    </row>
    <row r="46" spans="2:11" x14ac:dyDescent="0.2">
      <c r="B46" s="42"/>
      <c r="C46" s="43"/>
      <c r="D46" s="43"/>
      <c r="E46" s="43"/>
      <c r="F46" s="43"/>
      <c r="G46" s="43"/>
    </row>
    <row r="47" spans="2:11" x14ac:dyDescent="0.2">
      <c r="B47" s="42"/>
      <c r="C47" s="43"/>
      <c r="D47" s="43"/>
      <c r="E47" s="43"/>
      <c r="F47" s="43"/>
      <c r="G47" s="43"/>
    </row>
    <row r="48" spans="2:11" x14ac:dyDescent="0.2">
      <c r="B48" s="42"/>
      <c r="C48" s="43"/>
      <c r="D48" s="43">
        <f>D45*100</f>
        <v>4840</v>
      </c>
      <c r="E48" s="43"/>
      <c r="F48" s="43">
        <f>F45*100</f>
        <v>4840</v>
      </c>
      <c r="G48" s="43"/>
    </row>
    <row r="49" spans="2:7" x14ac:dyDescent="0.2">
      <c r="B49" s="42"/>
      <c r="C49" s="43"/>
      <c r="D49" s="43"/>
      <c r="E49" s="43"/>
      <c r="F49" s="43"/>
      <c r="G49" s="43"/>
    </row>
    <row r="50" spans="2:7" x14ac:dyDescent="0.2">
      <c r="B50" s="42"/>
      <c r="C50" s="43"/>
      <c r="D50" s="43"/>
      <c r="E50" s="43"/>
      <c r="F50" s="43"/>
      <c r="G50" s="43"/>
    </row>
    <row r="51" spans="2:7" x14ac:dyDescent="0.2">
      <c r="B51" s="42"/>
      <c r="C51" s="43"/>
      <c r="D51" s="43"/>
      <c r="E51" s="43"/>
      <c r="F51" s="43"/>
      <c r="G51" s="43"/>
    </row>
    <row r="52" spans="2:7" x14ac:dyDescent="0.2">
      <c r="B52" s="42"/>
      <c r="C52" s="43"/>
      <c r="D52" s="43"/>
      <c r="E52" s="43"/>
      <c r="F52" s="43"/>
      <c r="G52" s="43"/>
    </row>
    <row r="53" spans="2:7" x14ac:dyDescent="0.2">
      <c r="B53" s="42"/>
      <c r="C53" s="43"/>
      <c r="D53" s="43"/>
      <c r="E53" s="43"/>
      <c r="F53" s="43"/>
      <c r="G53" s="43"/>
    </row>
    <row r="54" spans="2:7" x14ac:dyDescent="0.2">
      <c r="B54" s="42"/>
      <c r="C54" s="43"/>
      <c r="D54" s="43"/>
      <c r="E54" s="43"/>
      <c r="F54" s="43"/>
      <c r="G54" s="43"/>
    </row>
    <row r="55" spans="2:7" x14ac:dyDescent="0.2">
      <c r="B55" s="42"/>
      <c r="C55" s="43"/>
      <c r="D55" s="43"/>
      <c r="E55" s="43"/>
      <c r="F55" s="43"/>
      <c r="G55" s="43"/>
    </row>
    <row r="56" spans="2:7" x14ac:dyDescent="0.2">
      <c r="B56" s="42"/>
      <c r="C56" s="43"/>
      <c r="D56" s="43"/>
      <c r="E56" s="43"/>
      <c r="F56" s="43"/>
      <c r="G56" s="43"/>
    </row>
    <row r="57" spans="2:7" x14ac:dyDescent="0.2">
      <c r="B57" s="42"/>
      <c r="C57" s="43"/>
      <c r="D57" s="43"/>
      <c r="E57" s="43"/>
      <c r="F57" s="43"/>
      <c r="G57" s="43"/>
    </row>
    <row r="58" spans="2:7" x14ac:dyDescent="0.2">
      <c r="B58" s="42"/>
      <c r="C58" s="43"/>
      <c r="D58" s="43"/>
      <c r="E58" s="43"/>
      <c r="F58" s="43"/>
      <c r="G58" s="43"/>
    </row>
    <row r="59" spans="2:7" x14ac:dyDescent="0.2">
      <c r="B59" s="42"/>
      <c r="C59" s="43"/>
      <c r="D59" s="43"/>
      <c r="E59" s="43"/>
      <c r="F59" s="43"/>
      <c r="G59" s="43"/>
    </row>
    <row r="60" spans="2:7" x14ac:dyDescent="0.2">
      <c r="B60" s="42"/>
      <c r="C60" s="43"/>
      <c r="D60" s="43"/>
      <c r="E60" s="43"/>
      <c r="F60" s="43"/>
      <c r="G60" s="43"/>
    </row>
    <row r="61" spans="2:7" x14ac:dyDescent="0.2">
      <c r="B61" s="42"/>
      <c r="C61" s="43"/>
      <c r="D61" s="43"/>
      <c r="E61" s="43"/>
      <c r="F61" s="43"/>
      <c r="G61" s="43"/>
    </row>
    <row r="62" spans="2:7" x14ac:dyDescent="0.2">
      <c r="B62" s="42"/>
      <c r="C62" s="43"/>
      <c r="D62" s="43"/>
      <c r="E62" s="43"/>
      <c r="F62" s="43"/>
      <c r="G62" s="43"/>
    </row>
    <row r="63" spans="2:7" x14ac:dyDescent="0.2">
      <c r="B63" s="42"/>
      <c r="C63" s="43"/>
      <c r="D63" s="43"/>
      <c r="E63" s="43"/>
      <c r="F63" s="43"/>
      <c r="G63" s="43"/>
    </row>
    <row r="64" spans="2:7" x14ac:dyDescent="0.2">
      <c r="B64" s="42"/>
      <c r="C64" s="43"/>
      <c r="D64" s="43"/>
      <c r="E64" s="43"/>
      <c r="F64" s="43"/>
      <c r="G64" s="43"/>
    </row>
    <row r="65" spans="2:7" x14ac:dyDescent="0.2">
      <c r="B65" s="42"/>
      <c r="C65" s="43"/>
      <c r="D65" s="43"/>
      <c r="E65" s="43"/>
      <c r="F65" s="43"/>
      <c r="G65" s="43"/>
    </row>
    <row r="66" spans="2:7" x14ac:dyDescent="0.2">
      <c r="B66" s="42"/>
      <c r="C66" s="43"/>
      <c r="D66" s="43"/>
      <c r="E66" s="43"/>
      <c r="F66" s="43"/>
      <c r="G66" s="43"/>
    </row>
    <row r="67" spans="2:7" x14ac:dyDescent="0.2">
      <c r="B67" s="42"/>
      <c r="C67" s="43"/>
      <c r="D67" s="43"/>
      <c r="E67" s="43"/>
      <c r="F67" s="43"/>
      <c r="G67" s="43"/>
    </row>
    <row r="68" spans="2:7" x14ac:dyDescent="0.2">
      <c r="B68" s="42"/>
      <c r="C68" s="43"/>
      <c r="D68" s="43"/>
      <c r="E68" s="43"/>
      <c r="F68" s="43"/>
      <c r="G68" s="43"/>
    </row>
    <row r="69" spans="2:7" x14ac:dyDescent="0.2">
      <c r="B69" s="42"/>
      <c r="C69" s="43"/>
      <c r="D69" s="43"/>
      <c r="E69" s="43"/>
      <c r="F69" s="43"/>
      <c r="G69" s="43"/>
    </row>
    <row r="70" spans="2:7" x14ac:dyDescent="0.2">
      <c r="B70" s="42"/>
      <c r="C70" s="43"/>
      <c r="D70" s="43"/>
      <c r="E70" s="43"/>
      <c r="F70" s="43"/>
      <c r="G70" s="43"/>
    </row>
    <row r="71" spans="2:7" x14ac:dyDescent="0.2">
      <c r="B71" s="42"/>
      <c r="C71" s="43"/>
      <c r="D71" s="43"/>
      <c r="E71" s="43"/>
      <c r="F71" s="43"/>
      <c r="G71" s="43"/>
    </row>
    <row r="72" spans="2:7" x14ac:dyDescent="0.2">
      <c r="B72" s="42"/>
      <c r="C72" s="43"/>
      <c r="D72" s="43"/>
      <c r="E72" s="43"/>
      <c r="F72" s="43"/>
      <c r="G72" s="43"/>
    </row>
    <row r="73" spans="2:7" x14ac:dyDescent="0.2">
      <c r="B73" s="42"/>
      <c r="C73" s="43"/>
      <c r="D73" s="43"/>
      <c r="E73" s="43"/>
      <c r="F73" s="43"/>
      <c r="G73" s="43"/>
    </row>
    <row r="74" spans="2:7" x14ac:dyDescent="0.2">
      <c r="B74" s="42"/>
      <c r="C74" s="43"/>
      <c r="D74" s="43"/>
      <c r="E74" s="43"/>
      <c r="F74" s="43"/>
      <c r="G74" s="43"/>
    </row>
    <row r="75" spans="2:7" x14ac:dyDescent="0.2">
      <c r="B75" s="42"/>
      <c r="C75" s="43"/>
      <c r="D75" s="43"/>
      <c r="E75" s="43"/>
      <c r="F75" s="43"/>
      <c r="G75" s="43"/>
    </row>
    <row r="76" spans="2:7" x14ac:dyDescent="0.2">
      <c r="B76" s="42"/>
      <c r="C76" s="43"/>
      <c r="D76" s="43"/>
      <c r="E76" s="43"/>
      <c r="F76" s="43"/>
      <c r="G76" s="43"/>
    </row>
    <row r="77" spans="2:7" x14ac:dyDescent="0.2">
      <c r="B77" s="42"/>
      <c r="C77" s="43"/>
      <c r="D77" s="43"/>
      <c r="E77" s="43"/>
      <c r="F77" s="43"/>
      <c r="G77" s="43"/>
    </row>
    <row r="78" spans="2:7" x14ac:dyDescent="0.2">
      <c r="B78" s="42"/>
      <c r="C78" s="43"/>
      <c r="D78" s="43"/>
      <c r="E78" s="43"/>
      <c r="F78" s="43"/>
      <c r="G78" s="43"/>
    </row>
    <row r="79" spans="2:7" x14ac:dyDescent="0.2">
      <c r="B79" s="42"/>
      <c r="C79" s="43"/>
      <c r="D79" s="43"/>
      <c r="E79" s="43"/>
      <c r="F79" s="43"/>
      <c r="G79" s="43"/>
    </row>
    <row r="80" spans="2:7" x14ac:dyDescent="0.2">
      <c r="B80" s="42"/>
      <c r="C80" s="43"/>
      <c r="D80" s="43"/>
      <c r="E80" s="43"/>
      <c r="F80" s="43"/>
      <c r="G80" s="43"/>
    </row>
    <row r="81" spans="2:7" x14ac:dyDescent="0.2">
      <c r="B81" s="42"/>
      <c r="C81" s="43"/>
      <c r="D81" s="43"/>
      <c r="E81" s="43"/>
      <c r="F81" s="43"/>
      <c r="G81" s="43"/>
    </row>
    <row r="82" spans="2:7" x14ac:dyDescent="0.2">
      <c r="B82" s="42"/>
      <c r="C82" s="43"/>
      <c r="D82" s="43"/>
      <c r="E82" s="43"/>
      <c r="F82" s="43"/>
      <c r="G82" s="43"/>
    </row>
    <row r="83" spans="2:7" x14ac:dyDescent="0.2">
      <c r="B83" s="42"/>
      <c r="C83" s="43"/>
      <c r="D83" s="43"/>
      <c r="E83" s="43"/>
      <c r="F83" s="43"/>
      <c r="G83" s="43"/>
    </row>
    <row r="84" spans="2:7" x14ac:dyDescent="0.2">
      <c r="B84" s="42"/>
      <c r="C84" s="43"/>
      <c r="D84" s="43"/>
      <c r="E84" s="43"/>
      <c r="F84" s="43"/>
      <c r="G84" s="43"/>
    </row>
    <row r="85" spans="2:7" x14ac:dyDescent="0.2">
      <c r="B85" s="42"/>
      <c r="C85" s="43"/>
      <c r="D85" s="43"/>
      <c r="E85" s="43"/>
      <c r="F85" s="43"/>
      <c r="G85" s="43"/>
    </row>
    <row r="86" spans="2:7" x14ac:dyDescent="0.2">
      <c r="B86" s="42"/>
      <c r="C86" s="43"/>
      <c r="D86" s="43"/>
      <c r="E86" s="43"/>
      <c r="F86" s="43"/>
      <c r="G86" s="43"/>
    </row>
    <row r="87" spans="2:7" x14ac:dyDescent="0.2">
      <c r="B87" s="42"/>
      <c r="C87" s="43"/>
      <c r="D87" s="43"/>
      <c r="E87" s="43"/>
      <c r="F87" s="43"/>
      <c r="G87" s="43"/>
    </row>
    <row r="88" spans="2:7" x14ac:dyDescent="0.2">
      <c r="B88" s="42"/>
      <c r="C88" s="43"/>
      <c r="D88" s="43"/>
      <c r="E88" s="43"/>
      <c r="F88" s="43"/>
      <c r="G88" s="43"/>
    </row>
    <row r="89" spans="2:7" x14ac:dyDescent="0.2">
      <c r="B89" s="42"/>
      <c r="C89" s="43"/>
      <c r="D89" s="43"/>
      <c r="E89" s="43"/>
      <c r="F89" s="43"/>
      <c r="G89" s="43"/>
    </row>
    <row r="90" spans="2:7" x14ac:dyDescent="0.2">
      <c r="B90" s="42"/>
      <c r="C90" s="43"/>
      <c r="D90" s="43"/>
      <c r="E90" s="43"/>
      <c r="F90" s="43"/>
      <c r="G90" s="43"/>
    </row>
    <row r="91" spans="2:7" x14ac:dyDescent="0.2">
      <c r="B91" s="42"/>
      <c r="C91" s="43"/>
      <c r="D91" s="43"/>
      <c r="E91" s="43"/>
      <c r="F91" s="43"/>
      <c r="G91" s="43"/>
    </row>
    <row r="92" spans="2:7" x14ac:dyDescent="0.2">
      <c r="B92" s="42"/>
      <c r="C92" s="43"/>
      <c r="D92" s="43"/>
      <c r="E92" s="43"/>
      <c r="F92" s="43"/>
      <c r="G92" s="43"/>
    </row>
    <row r="93" spans="2:7" x14ac:dyDescent="0.2">
      <c r="B93" s="42"/>
      <c r="C93" s="43"/>
      <c r="D93" s="43"/>
      <c r="E93" s="43"/>
      <c r="F93" s="43"/>
      <c r="G93" s="43"/>
    </row>
    <row r="94" spans="2:7" x14ac:dyDescent="0.2">
      <c r="B94" s="42"/>
      <c r="C94" s="43"/>
      <c r="D94" s="43"/>
      <c r="E94" s="43"/>
      <c r="F94" s="43"/>
      <c r="G94" s="43"/>
    </row>
    <row r="95" spans="2:7" x14ac:dyDescent="0.2">
      <c r="B95" s="42"/>
      <c r="C95" s="43"/>
      <c r="D95" s="43"/>
      <c r="E95" s="43"/>
      <c r="F95" s="43"/>
      <c r="G95" s="43"/>
    </row>
    <row r="96" spans="2:7" x14ac:dyDescent="0.2">
      <c r="B96" s="42"/>
      <c r="C96" s="43"/>
      <c r="D96" s="43"/>
      <c r="E96" s="43"/>
      <c r="F96" s="43"/>
      <c r="G96" s="43"/>
    </row>
    <row r="97" spans="2:7" x14ac:dyDescent="0.2">
      <c r="B97" s="42"/>
      <c r="C97" s="43"/>
      <c r="D97" s="43"/>
      <c r="E97" s="43"/>
      <c r="F97" s="43"/>
      <c r="G97" s="43"/>
    </row>
    <row r="98" spans="2:7" x14ac:dyDescent="0.2">
      <c r="B98" s="42"/>
      <c r="C98" s="43"/>
      <c r="D98" s="43"/>
      <c r="E98" s="43"/>
      <c r="F98" s="43"/>
      <c r="G98" s="43"/>
    </row>
    <row r="99" spans="2:7" x14ac:dyDescent="0.2">
      <c r="B99" s="42"/>
      <c r="C99" s="43"/>
      <c r="D99" s="43"/>
    </row>
    <row r="100" spans="2:7" x14ac:dyDescent="0.2">
      <c r="B100" s="42"/>
      <c r="C100" s="43"/>
      <c r="D100" s="43"/>
    </row>
    <row r="101" spans="2:7" x14ac:dyDescent="0.2">
      <c r="B101" s="42"/>
      <c r="C101" s="43"/>
      <c r="D101" s="43"/>
    </row>
    <row r="102" spans="2:7" x14ac:dyDescent="0.2">
      <c r="B102" s="42"/>
      <c r="C102" s="43"/>
      <c r="D102" s="43"/>
    </row>
    <row r="103" spans="2:7" x14ac:dyDescent="0.2">
      <c r="B103" s="42"/>
      <c r="C103" s="43"/>
      <c r="D103" s="43"/>
    </row>
    <row r="104" spans="2:7" x14ac:dyDescent="0.2">
      <c r="B104" s="42"/>
      <c r="C104" s="43"/>
      <c r="D104" s="43"/>
    </row>
    <row r="105" spans="2:7" x14ac:dyDescent="0.2">
      <c r="B105" s="42"/>
      <c r="C105" s="43"/>
      <c r="D105" s="43"/>
    </row>
    <row r="106" spans="2:7" x14ac:dyDescent="0.2">
      <c r="B106" s="42"/>
      <c r="C106" s="43"/>
      <c r="D106" s="43"/>
    </row>
    <row r="107" spans="2:7" x14ac:dyDescent="0.2">
      <c r="D107" s="43"/>
    </row>
    <row r="108" spans="2:7" x14ac:dyDescent="0.2">
      <c r="D108" s="43"/>
    </row>
    <row r="109" spans="2:7" x14ac:dyDescent="0.2">
      <c r="D109" s="43"/>
    </row>
    <row r="110" spans="2:7" x14ac:dyDescent="0.2">
      <c r="D110" s="43"/>
    </row>
    <row r="111" spans="2:7" x14ac:dyDescent="0.2">
      <c r="D111" s="43"/>
    </row>
    <row r="112" spans="2:7" x14ac:dyDescent="0.2">
      <c r="D112" s="43"/>
    </row>
    <row r="113" spans="4:4" x14ac:dyDescent="0.2">
      <c r="D113" s="43"/>
    </row>
    <row r="114" spans="4:4" x14ac:dyDescent="0.2">
      <c r="D114" s="43"/>
    </row>
    <row r="115" spans="4:4" x14ac:dyDescent="0.2">
      <c r="D115" s="43"/>
    </row>
    <row r="116" spans="4:4" x14ac:dyDescent="0.2">
      <c r="D116" s="43"/>
    </row>
    <row r="117" spans="4:4" x14ac:dyDescent="0.2">
      <c r="D117" s="43"/>
    </row>
    <row r="118" spans="4:4" x14ac:dyDescent="0.2">
      <c r="D118" s="43"/>
    </row>
    <row r="119" spans="4:4" x14ac:dyDescent="0.2">
      <c r="D119" s="43"/>
    </row>
    <row r="120" spans="4:4" x14ac:dyDescent="0.2">
      <c r="D120" s="43"/>
    </row>
    <row r="121" spans="4:4" x14ac:dyDescent="0.2">
      <c r="D121" s="43"/>
    </row>
    <row r="122" spans="4:4" x14ac:dyDescent="0.2">
      <c r="D122" s="43"/>
    </row>
    <row r="123" spans="4:4" x14ac:dyDescent="0.2">
      <c r="D123" s="43"/>
    </row>
    <row r="124" spans="4:4" x14ac:dyDescent="0.2">
      <c r="D124" s="43"/>
    </row>
    <row r="125" spans="4:4" x14ac:dyDescent="0.2">
      <c r="D125" s="43"/>
    </row>
    <row r="126" spans="4:4" x14ac:dyDescent="0.2">
      <c r="D126" s="43"/>
    </row>
    <row r="127" spans="4:4" x14ac:dyDescent="0.2">
      <c r="D127" s="43"/>
    </row>
    <row r="128" spans="4:4" x14ac:dyDescent="0.2">
      <c r="D128" s="43"/>
    </row>
    <row r="129" spans="4:4" x14ac:dyDescent="0.2">
      <c r="D129" s="43"/>
    </row>
    <row r="130" spans="4:4" x14ac:dyDescent="0.2">
      <c r="D130" s="43"/>
    </row>
    <row r="131" spans="4:4" x14ac:dyDescent="0.2">
      <c r="D131" s="43"/>
    </row>
    <row r="132" spans="4:4" x14ac:dyDescent="0.2">
      <c r="D132" s="43"/>
    </row>
    <row r="133" spans="4:4" x14ac:dyDescent="0.2">
      <c r="D133" s="43"/>
    </row>
    <row r="134" spans="4:4" x14ac:dyDescent="0.2">
      <c r="D134" s="43"/>
    </row>
    <row r="135" spans="4:4" x14ac:dyDescent="0.2">
      <c r="D135" s="43"/>
    </row>
    <row r="136" spans="4:4" x14ac:dyDescent="0.2">
      <c r="D136" s="43"/>
    </row>
    <row r="137" spans="4:4" x14ac:dyDescent="0.2">
      <c r="D137" s="43"/>
    </row>
    <row r="138" spans="4:4" x14ac:dyDescent="0.2">
      <c r="D138" s="43"/>
    </row>
    <row r="139" spans="4:4" x14ac:dyDescent="0.2">
      <c r="D139" s="43"/>
    </row>
    <row r="140" spans="4:4" x14ac:dyDescent="0.2">
      <c r="D140" s="43"/>
    </row>
    <row r="141" spans="4:4" x14ac:dyDescent="0.2">
      <c r="D141" s="43"/>
    </row>
    <row r="142" spans="4:4" x14ac:dyDescent="0.2">
      <c r="D142" s="43"/>
    </row>
    <row r="143" spans="4:4" x14ac:dyDescent="0.2">
      <c r="D143" s="43"/>
    </row>
    <row r="144" spans="4:4" x14ac:dyDescent="0.2">
      <c r="D144" s="43"/>
    </row>
    <row r="145" spans="4:4" x14ac:dyDescent="0.2">
      <c r="D145" s="43"/>
    </row>
    <row r="146" spans="4:4" x14ac:dyDescent="0.2">
      <c r="D146" s="43"/>
    </row>
    <row r="147" spans="4:4" x14ac:dyDescent="0.2">
      <c r="D147" s="43"/>
    </row>
    <row r="148" spans="4:4" x14ac:dyDescent="0.2">
      <c r="D148" s="43"/>
    </row>
    <row r="149" spans="4:4" x14ac:dyDescent="0.2">
      <c r="D149" s="43"/>
    </row>
    <row r="150" spans="4:4" x14ac:dyDescent="0.2">
      <c r="D150" s="43"/>
    </row>
    <row r="151" spans="4:4" x14ac:dyDescent="0.2">
      <c r="D151" s="43"/>
    </row>
    <row r="152" spans="4:4" x14ac:dyDescent="0.2">
      <c r="D152" s="43"/>
    </row>
    <row r="153" spans="4:4" x14ac:dyDescent="0.2">
      <c r="D153" s="43"/>
    </row>
    <row r="154" spans="4:4" x14ac:dyDescent="0.2">
      <c r="D154" s="43"/>
    </row>
    <row r="155" spans="4:4" x14ac:dyDescent="0.2">
      <c r="D155" s="43"/>
    </row>
    <row r="156" spans="4:4" x14ac:dyDescent="0.2">
      <c r="D156" s="43"/>
    </row>
    <row r="157" spans="4:4" x14ac:dyDescent="0.2">
      <c r="D157" s="43"/>
    </row>
    <row r="158" spans="4:4" x14ac:dyDescent="0.2">
      <c r="D158" s="43"/>
    </row>
    <row r="159" spans="4:4" x14ac:dyDescent="0.2">
      <c r="D159" s="43"/>
    </row>
    <row r="160" spans="4:4" x14ac:dyDescent="0.2">
      <c r="D160" s="43"/>
    </row>
    <row r="161" spans="4:4" x14ac:dyDescent="0.2">
      <c r="D161" s="43"/>
    </row>
    <row r="162" spans="4:4" x14ac:dyDescent="0.2">
      <c r="D162" s="43"/>
    </row>
    <row r="163" spans="4:4" x14ac:dyDescent="0.2">
      <c r="D163" s="43"/>
    </row>
    <row r="164" spans="4:4" x14ac:dyDescent="0.2">
      <c r="D164" s="43"/>
    </row>
    <row r="165" spans="4:4" x14ac:dyDescent="0.2">
      <c r="D165" s="43"/>
    </row>
    <row r="166" spans="4:4" x14ac:dyDescent="0.2">
      <c r="D166" s="43"/>
    </row>
    <row r="167" spans="4:4" x14ac:dyDescent="0.2">
      <c r="D167" s="43"/>
    </row>
    <row r="168" spans="4:4" x14ac:dyDescent="0.2">
      <c r="D168" s="43"/>
    </row>
    <row r="169" spans="4:4" x14ac:dyDescent="0.2">
      <c r="D169" s="43"/>
    </row>
    <row r="170" spans="4:4" x14ac:dyDescent="0.2">
      <c r="D170" s="43"/>
    </row>
    <row r="171" spans="4:4" x14ac:dyDescent="0.2">
      <c r="D171" s="43"/>
    </row>
    <row r="172" spans="4:4" x14ac:dyDescent="0.2">
      <c r="D172" s="43"/>
    </row>
    <row r="173" spans="4:4" x14ac:dyDescent="0.2">
      <c r="D173" s="43"/>
    </row>
    <row r="174" spans="4:4" x14ac:dyDescent="0.2">
      <c r="D174" s="43"/>
    </row>
    <row r="175" spans="4:4" x14ac:dyDescent="0.2">
      <c r="D175" s="43"/>
    </row>
    <row r="176" spans="4:4" x14ac:dyDescent="0.2">
      <c r="D176" s="43"/>
    </row>
    <row r="177" spans="4:4" x14ac:dyDescent="0.2">
      <c r="D177" s="43"/>
    </row>
    <row r="178" spans="4:4" x14ac:dyDescent="0.2">
      <c r="D178" s="43"/>
    </row>
    <row r="179" spans="4:4" x14ac:dyDescent="0.2">
      <c r="D179" s="43"/>
    </row>
    <row r="180" spans="4:4" x14ac:dyDescent="0.2">
      <c r="D180" s="43"/>
    </row>
    <row r="181" spans="4:4" x14ac:dyDescent="0.2">
      <c r="D181" s="43"/>
    </row>
    <row r="182" spans="4:4" x14ac:dyDescent="0.2">
      <c r="D182" s="43"/>
    </row>
    <row r="183" spans="4:4" x14ac:dyDescent="0.2">
      <c r="D183" s="43"/>
    </row>
    <row r="184" spans="4:4" x14ac:dyDescent="0.2">
      <c r="D184" s="43"/>
    </row>
    <row r="185" spans="4:4" x14ac:dyDescent="0.2">
      <c r="D185" s="43"/>
    </row>
    <row r="186" spans="4:4" x14ac:dyDescent="0.2">
      <c r="D186" s="43"/>
    </row>
    <row r="187" spans="4:4" x14ac:dyDescent="0.2">
      <c r="D187" s="43"/>
    </row>
    <row r="188" spans="4:4" x14ac:dyDescent="0.2">
      <c r="D188" s="43"/>
    </row>
    <row r="189" spans="4:4" x14ac:dyDescent="0.2">
      <c r="D189" s="43"/>
    </row>
    <row r="190" spans="4:4" x14ac:dyDescent="0.2">
      <c r="D190" s="43"/>
    </row>
    <row r="191" spans="4:4" x14ac:dyDescent="0.2">
      <c r="D191" s="43"/>
    </row>
    <row r="192" spans="4:4" x14ac:dyDescent="0.2">
      <c r="D192" s="43"/>
    </row>
    <row r="193" spans="4:4" x14ac:dyDescent="0.2">
      <c r="D193" s="43"/>
    </row>
    <row r="194" spans="4:4" x14ac:dyDescent="0.2">
      <c r="D194" s="43"/>
    </row>
    <row r="195" spans="4:4" x14ac:dyDescent="0.2">
      <c r="D195" s="43"/>
    </row>
    <row r="196" spans="4:4" x14ac:dyDescent="0.2">
      <c r="D196" s="43"/>
    </row>
    <row r="197" spans="4:4" x14ac:dyDescent="0.2">
      <c r="D197" s="43"/>
    </row>
    <row r="198" spans="4:4" x14ac:dyDescent="0.2">
      <c r="D198" s="43"/>
    </row>
  </sheetData>
  <sheetProtection selectLockedCells="1"/>
  <phoneticPr fontId="4" type="noConversion"/>
  <pageMargins left="0.64" right="0.33" top="0.23" bottom="0.31" header="0.17" footer="0.24"/>
  <pageSetup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CALCULATOR</vt:lpstr>
      <vt:lpstr>WORKSHEET</vt:lpstr>
      <vt:lpstr>Sheet1</vt:lpstr>
      <vt:lpstr>Downtime_Cost_Client</vt:lpstr>
      <vt:lpstr>Downtime_Cost_FCII</vt:lpstr>
      <vt:lpstr>Life_Client</vt:lpstr>
      <vt:lpstr>Life_FCII</vt:lpstr>
      <vt:lpstr>Maintenance_Cost_Client</vt:lpstr>
      <vt:lpstr>Maintenance_Cost_FCII</vt:lpstr>
      <vt:lpstr>CALCULATOR!Print_Area</vt:lpstr>
      <vt:lpstr>WORKSHEET!Print_Area</vt:lpstr>
      <vt:lpstr>Replacement_Cost_Client</vt:lpstr>
      <vt:lpstr>Replacement_Cost_FCII</vt:lpstr>
      <vt:lpstr>Spare_Parts_Cost_Client</vt:lpstr>
      <vt:lpstr>Spare_Parts_Cost_FCII</vt:lpstr>
      <vt:lpstr>Spare_Parts_Cost_Per_Month</vt:lpstr>
      <vt:lpstr>Total_Units</vt:lpstr>
    </vt:vector>
  </TitlesOfParts>
  <Company>Force Control Industries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Porter</dc:creator>
  <cp:lastModifiedBy>remove</cp:lastModifiedBy>
  <cp:lastPrinted>2020-04-17T14:21:27Z</cp:lastPrinted>
  <dcterms:created xsi:type="dcterms:W3CDTF">2009-03-17T11:49:10Z</dcterms:created>
  <dcterms:modified xsi:type="dcterms:W3CDTF">2021-07-12T18:46:13Z</dcterms:modified>
</cp:coreProperties>
</file>